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DMINISTRACION\Listas de Precios\Listas\"/>
    </mc:Choice>
  </mc:AlternateContent>
  <xr:revisionPtr revIDLastSave="0" documentId="13_ncr:1_{2E955DD5-11BA-41E5-A9E4-D79F589C5961}" xr6:coauthVersionLast="45" xr6:coauthVersionMax="45" xr10:uidLastSave="{00000000-0000-0000-0000-000000000000}"/>
  <bookViews>
    <workbookView xWindow="-120" yWindow="-120" windowWidth="20640" windowHeight="11160" tabRatio="755" xr2:uid="{00000000-000D-0000-FFFF-FFFF00000000}"/>
  </bookViews>
  <sheets>
    <sheet name="Netcolor" sheetId="1" r:id="rId1"/>
    <sheet name="Mi Color" sheetId="3" r:id="rId2"/>
    <sheet name="Solplast" sheetId="2" r:id="rId3"/>
    <sheet name="Info Adicional" sheetId="6" r:id="rId4"/>
    <sheet name="Presentaciones" sheetId="4" r:id="rId5"/>
    <sheet name="Codificación" sheetId="5" r:id="rId6"/>
  </sheets>
  <definedNames>
    <definedName name="_xlnm._FilterDatabase" localSheetId="5" hidden="1">Codificación!$A$8:$D$691</definedName>
    <definedName name="_xlnm.Print_Area" localSheetId="3">'Info Adicional'!$A$1:$M$45</definedName>
    <definedName name="_xlnm.Print_Area" localSheetId="1">'Mi Color'!$A:$O</definedName>
    <definedName name="_xlnm.Print_Area" localSheetId="0">Netcolor!$A$1:$O$288</definedName>
    <definedName name="_xlnm.Print_Area" localSheetId="4">Presentaciones!$A$1:$I$94</definedName>
    <definedName name="_xlnm.Print_Area" localSheetId="2">Solplast!$A:$O</definedName>
    <definedName name="Print_Area" localSheetId="3">'Info Adicional'!$A$1:$M$45</definedName>
    <definedName name="Print_Area" localSheetId="1">'Mi Color'!$A$1:$O$85</definedName>
    <definedName name="Print_Area" localSheetId="0">Netcolor!$A$1:$O$287</definedName>
    <definedName name="Print_Area" localSheetId="4">Presentaciones!$A$1:$I$95</definedName>
    <definedName name="Print_Area" localSheetId="2">Solplast!$A$2:$O$25</definedName>
  </definedNames>
  <calcPr calcId="191029"/>
</workbook>
</file>

<file path=xl/calcChain.xml><?xml version="1.0" encoding="utf-8"?>
<calcChain xmlns="http://schemas.openxmlformats.org/spreadsheetml/2006/main">
  <c r="N119" i="1" l="1"/>
  <c r="N120" i="1"/>
  <c r="N121" i="1"/>
  <c r="F216" i="1"/>
  <c r="F215" i="1"/>
  <c r="F214" i="1"/>
  <c r="F213" i="1"/>
  <c r="F212" i="1"/>
  <c r="D437" i="5" l="1"/>
  <c r="F131" i="1" l="1"/>
  <c r="F130" i="1"/>
  <c r="F129" i="1"/>
  <c r="F128" i="1"/>
  <c r="F201" i="1" l="1"/>
  <c r="N201" i="1"/>
  <c r="F202" i="1"/>
  <c r="N202" i="1"/>
  <c r="F203" i="1"/>
  <c r="N203" i="1"/>
  <c r="F204" i="1"/>
  <c r="N204" i="1"/>
  <c r="F205" i="1"/>
  <c r="N205" i="1"/>
  <c r="N212" i="1"/>
  <c r="N213" i="1"/>
  <c r="N214" i="1"/>
  <c r="N215" i="1"/>
  <c r="F222" i="1"/>
  <c r="N222" i="1"/>
  <c r="F223" i="1"/>
  <c r="N223" i="1"/>
  <c r="F224" i="1"/>
  <c r="F225" i="1"/>
  <c r="F226" i="1"/>
  <c r="F145" i="1" l="1"/>
  <c r="F147" i="1" l="1"/>
  <c r="F144" i="1"/>
  <c r="D692" i="5" l="1"/>
  <c r="D691" i="5"/>
  <c r="D690" i="5"/>
  <c r="F146" i="1"/>
  <c r="F73" i="3" l="1"/>
  <c r="F72" i="3"/>
  <c r="F64" i="3"/>
  <c r="F63" i="3"/>
  <c r="F54" i="3"/>
  <c r="N55" i="3"/>
  <c r="F55" i="3"/>
  <c r="F243" i="1"/>
  <c r="F242" i="1"/>
  <c r="F241" i="1"/>
  <c r="F240" i="1"/>
  <c r="D309" i="5" l="1"/>
  <c r="D305" i="5"/>
  <c r="D301" i="5"/>
  <c r="D297" i="5"/>
  <c r="D293" i="5"/>
  <c r="D289" i="5"/>
  <c r="D285" i="5"/>
  <c r="D277" i="5"/>
  <c r="D273" i="5"/>
  <c r="D269" i="5"/>
  <c r="D265" i="5"/>
  <c r="D261" i="5"/>
  <c r="D251" i="5"/>
  <c r="D231" i="5"/>
  <c r="D186" i="5"/>
  <c r="D178" i="5"/>
  <c r="D135" i="5"/>
  <c r="D127" i="5"/>
  <c r="D116" i="5"/>
  <c r="D115" i="5"/>
  <c r="D108" i="5" l="1"/>
  <c r="D113" i="5"/>
  <c r="D105" i="5"/>
  <c r="D110" i="5"/>
  <c r="D541" i="5" l="1"/>
  <c r="D540" i="5"/>
  <c r="D539" i="5"/>
  <c r="D538" i="5"/>
  <c r="F71" i="3" l="1"/>
  <c r="F173" i="1" l="1"/>
  <c r="F172" i="1"/>
  <c r="D386" i="5" l="1"/>
  <c r="D311" i="5" l="1"/>
  <c r="D310" i="5"/>
  <c r="D307" i="5"/>
  <c r="D306" i="5"/>
  <c r="D303" i="5"/>
  <c r="D302" i="5"/>
  <c r="D299" i="5"/>
  <c r="D298" i="5"/>
  <c r="D295" i="5"/>
  <c r="D294" i="5"/>
  <c r="D291" i="5"/>
  <c r="D290" i="5"/>
  <c r="D287" i="5"/>
  <c r="D286" i="5"/>
  <c r="D279" i="5"/>
  <c r="D278" i="5"/>
  <c r="D275" i="5"/>
  <c r="D274" i="5"/>
  <c r="D271" i="5"/>
  <c r="D270" i="5"/>
  <c r="D267" i="5"/>
  <c r="D266" i="5"/>
  <c r="D263" i="5"/>
  <c r="D262" i="5"/>
  <c r="D233" i="5"/>
  <c r="D232" i="5"/>
  <c r="D188" i="5"/>
  <c r="D187" i="5"/>
  <c r="D134" i="5"/>
  <c r="D137" i="5"/>
  <c r="D136" i="5"/>
  <c r="D129" i="5"/>
  <c r="D128" i="5"/>
  <c r="D126" i="5"/>
  <c r="D253" i="5" l="1"/>
  <c r="D252" i="5"/>
  <c r="D180" i="5"/>
  <c r="D179" i="5"/>
  <c r="D117" i="5" l="1"/>
  <c r="F189" i="1" l="1"/>
  <c r="F62" i="3" l="1"/>
  <c r="F61" i="3"/>
  <c r="F56" i="3"/>
  <c r="F53" i="3"/>
  <c r="F52" i="3"/>
  <c r="D308" i="5" l="1"/>
  <c r="D304" i="5"/>
  <c r="D300" i="5"/>
  <c r="D296" i="5"/>
  <c r="D292" i="5"/>
  <c r="D288" i="5"/>
  <c r="D284" i="5"/>
  <c r="D276" i="5"/>
  <c r="D272" i="5"/>
  <c r="D268" i="5"/>
  <c r="D264" i="5"/>
  <c r="D260" i="5"/>
  <c r="D250" i="5"/>
  <c r="D230" i="5"/>
  <c r="D185" i="5"/>
  <c r="D177" i="5"/>
  <c r="D114" i="5"/>
  <c r="D112" i="5"/>
  <c r="D111" i="5"/>
  <c r="D109" i="5"/>
  <c r="N54" i="3"/>
  <c r="N53" i="3"/>
  <c r="N52" i="3"/>
  <c r="D107" i="5" l="1"/>
  <c r="D106" i="5"/>
  <c r="D104" i="5"/>
  <c r="F159" i="1" l="1"/>
  <c r="F156" i="1"/>
  <c r="F155" i="1"/>
  <c r="F43" i="3"/>
  <c r="F235" i="1"/>
  <c r="N258" i="1" l="1"/>
  <c r="F46" i="3"/>
  <c r="F45" i="3"/>
  <c r="F44" i="3"/>
  <c r="F29" i="1"/>
  <c r="F28" i="1"/>
  <c r="F27" i="1"/>
  <c r="F26" i="1"/>
  <c r="N27" i="1"/>
  <c r="N26" i="1"/>
  <c r="F60" i="1"/>
  <c r="F113" i="1" l="1"/>
  <c r="F112" i="1"/>
  <c r="F111" i="1"/>
  <c r="F110" i="1"/>
  <c r="N76" i="1"/>
  <c r="F63" i="1"/>
  <c r="F62" i="1"/>
  <c r="F61" i="1"/>
  <c r="F54" i="1"/>
  <c r="F53" i="1"/>
  <c r="F52" i="1"/>
  <c r="F51" i="1"/>
  <c r="F12" i="1"/>
  <c r="F11" i="1"/>
  <c r="F10" i="1"/>
  <c r="F9" i="1"/>
  <c r="F37" i="1"/>
  <c r="F258" i="1"/>
  <c r="F182" i="1"/>
  <c r="F181" i="1"/>
  <c r="F157" i="1"/>
  <c r="N13" i="2" l="1"/>
  <c r="F13" i="2"/>
  <c r="F36" i="3"/>
  <c r="F35" i="3"/>
  <c r="F34" i="3"/>
  <c r="F26" i="3"/>
  <c r="F25" i="3"/>
  <c r="F9" i="3"/>
  <c r="F8" i="3"/>
  <c r="N11" i="3"/>
  <c r="N10" i="3"/>
  <c r="N9" i="3"/>
  <c r="F234" i="1"/>
  <c r="F233" i="1"/>
  <c r="F232" i="1"/>
  <c r="F231" i="1"/>
  <c r="F275" i="1"/>
  <c r="F276" i="1"/>
  <c r="N260" i="1"/>
  <c r="N259" i="1"/>
  <c r="N267" i="1"/>
  <c r="N266" i="1"/>
  <c r="N252" i="1"/>
  <c r="N251" i="1"/>
  <c r="N250" i="1"/>
  <c r="N249" i="1"/>
  <c r="N248" i="1"/>
  <c r="F190" i="1"/>
  <c r="F183" i="1"/>
  <c r="F180" i="1"/>
  <c r="F158" i="1"/>
  <c r="N158" i="1"/>
  <c r="N157" i="1"/>
  <c r="N129" i="1"/>
  <c r="N128" i="1"/>
  <c r="F121" i="1"/>
  <c r="F120" i="1"/>
  <c r="F119" i="1"/>
  <c r="F118" i="1"/>
  <c r="N88" i="1"/>
  <c r="N87" i="1"/>
  <c r="N86" i="1"/>
  <c r="N79" i="1"/>
  <c r="N77" i="1"/>
  <c r="N71" i="1"/>
  <c r="N70" i="1"/>
  <c r="N69" i="1"/>
  <c r="N68" i="1"/>
  <c r="F46" i="1"/>
  <c r="F45" i="1"/>
  <c r="F44" i="1"/>
  <c r="F43" i="1"/>
  <c r="N11" i="1" l="1"/>
  <c r="N10" i="1"/>
  <c r="N12" i="1"/>
  <c r="N9" i="1"/>
  <c r="N73" i="3" l="1"/>
  <c r="N72" i="3"/>
  <c r="N71" i="3"/>
  <c r="F79" i="3"/>
  <c r="F80" i="3"/>
  <c r="F17" i="3"/>
  <c r="F16" i="3"/>
  <c r="F165" i="1"/>
  <c r="F164" i="1"/>
  <c r="F139" i="1"/>
  <c r="F138" i="1"/>
  <c r="F137" i="1"/>
  <c r="F136" i="1"/>
  <c r="N112" i="1"/>
  <c r="N111" i="1"/>
  <c r="N110" i="1"/>
  <c r="N105" i="1"/>
  <c r="N104" i="1"/>
  <c r="N103" i="1"/>
  <c r="N102" i="1"/>
  <c r="N63" i="1"/>
  <c r="N62" i="1"/>
  <c r="N61" i="1"/>
  <c r="N60" i="1"/>
  <c r="N54" i="1"/>
  <c r="N53" i="1"/>
  <c r="N52" i="1"/>
  <c r="N51" i="1"/>
  <c r="N36" i="1"/>
  <c r="N35" i="1"/>
  <c r="F20" i="1"/>
  <c r="F19" i="1"/>
  <c r="F18" i="1"/>
  <c r="F17" i="1"/>
  <c r="N26" i="3" l="1"/>
  <c r="N137" i="1"/>
  <c r="F103" i="1"/>
  <c r="F69" i="1"/>
  <c r="F36" i="1"/>
  <c r="N18" i="1"/>
  <c r="D687" i="5" l="1"/>
  <c r="D686" i="5"/>
  <c r="D685" i="5"/>
  <c r="D684" i="5"/>
  <c r="N189" i="1" l="1"/>
  <c r="N16" i="3" l="1"/>
  <c r="N27" i="3"/>
  <c r="F267" i="1" l="1"/>
  <c r="F266" i="1"/>
  <c r="N242" i="1"/>
  <c r="N241" i="1"/>
  <c r="N240" i="1"/>
  <c r="N233" i="1"/>
  <c r="N232" i="1"/>
  <c r="N231" i="1"/>
  <c r="F251" i="1"/>
  <c r="F250" i="1"/>
  <c r="F249" i="1"/>
  <c r="F248" i="1"/>
  <c r="N172" i="1"/>
  <c r="N164" i="1"/>
  <c r="F87" i="1"/>
  <c r="F86" i="1"/>
  <c r="F76" i="1"/>
  <c r="N138" i="1" l="1"/>
  <c r="N136" i="1"/>
  <c r="F104" i="1"/>
  <c r="F102" i="1"/>
  <c r="F70" i="1"/>
  <c r="F68" i="1"/>
  <c r="F35" i="1"/>
  <c r="N19" i="1"/>
  <c r="N17" i="1"/>
  <c r="D547" i="5" l="1"/>
  <c r="D535" i="5"/>
  <c r="D160" i="5"/>
  <c r="D543" i="5"/>
  <c r="D523" i="5"/>
  <c r="D551" i="5"/>
  <c r="D555" i="5"/>
  <c r="D559" i="5"/>
  <c r="D560" i="5"/>
  <c r="D561" i="5"/>
  <c r="D558" i="5"/>
  <c r="D659" i="5"/>
  <c r="D658" i="5"/>
  <c r="D700" i="5"/>
  <c r="D699" i="5"/>
  <c r="D698" i="5"/>
  <c r="D697" i="5"/>
  <c r="D696" i="5"/>
  <c r="D695" i="5"/>
  <c r="D694" i="5"/>
  <c r="D693" i="5"/>
  <c r="D689" i="5"/>
  <c r="D688" i="5"/>
  <c r="D683" i="5"/>
  <c r="D682" i="5"/>
  <c r="D681" i="5"/>
  <c r="D680" i="5"/>
  <c r="D679" i="5"/>
  <c r="D678" i="5"/>
  <c r="D677" i="5"/>
  <c r="D676" i="5"/>
  <c r="D675" i="5"/>
  <c r="D674" i="5"/>
  <c r="D673" i="5"/>
  <c r="D672" i="5"/>
  <c r="D671" i="5"/>
  <c r="D670" i="5"/>
  <c r="D669" i="5"/>
  <c r="D668" i="5"/>
  <c r="D667" i="5"/>
  <c r="D666" i="5"/>
  <c r="D665" i="5"/>
  <c r="D664" i="5"/>
  <c r="D663" i="5"/>
  <c r="D662" i="5"/>
  <c r="D657" i="5"/>
  <c r="D656" i="5"/>
  <c r="D661" i="5"/>
  <c r="D660" i="5"/>
  <c r="D653" i="5"/>
  <c r="D652" i="5"/>
  <c r="D655" i="5"/>
  <c r="D654" i="5"/>
  <c r="D651" i="5"/>
  <c r="D650" i="5"/>
  <c r="D649" i="5"/>
  <c r="D648" i="5"/>
  <c r="D645" i="5"/>
  <c r="D644" i="5"/>
  <c r="D647" i="5"/>
  <c r="D646" i="5"/>
  <c r="D643" i="5"/>
  <c r="D642" i="5"/>
  <c r="D641" i="5"/>
  <c r="D640" i="5"/>
  <c r="D639" i="5"/>
  <c r="D638" i="5"/>
  <c r="D637" i="5"/>
  <c r="D636" i="5"/>
  <c r="D635" i="5"/>
  <c r="D634" i="5"/>
  <c r="D633" i="5"/>
  <c r="D632" i="5"/>
  <c r="D631" i="5"/>
  <c r="D630" i="5"/>
  <c r="D629" i="5"/>
  <c r="D628" i="5"/>
  <c r="D627" i="5"/>
  <c r="D626" i="5"/>
  <c r="D625" i="5"/>
  <c r="D624" i="5"/>
  <c r="D623" i="5"/>
  <c r="D622" i="5"/>
  <c r="D621" i="5"/>
  <c r="D620" i="5"/>
  <c r="D619" i="5"/>
  <c r="D618" i="5"/>
  <c r="D617" i="5"/>
  <c r="D616" i="5"/>
  <c r="D615" i="5"/>
  <c r="D614" i="5"/>
  <c r="D613" i="5"/>
  <c r="D612" i="5"/>
  <c r="D611" i="5"/>
  <c r="D610" i="5"/>
  <c r="D609" i="5"/>
  <c r="D608" i="5"/>
  <c r="D607" i="5"/>
  <c r="D606" i="5"/>
  <c r="D605" i="5"/>
  <c r="D604" i="5"/>
  <c r="D603" i="5"/>
  <c r="D602" i="5"/>
  <c r="D601" i="5"/>
  <c r="D600" i="5"/>
  <c r="D599" i="5"/>
  <c r="D598" i="5"/>
  <c r="D597" i="5"/>
  <c r="D596" i="5"/>
  <c r="D595" i="5"/>
  <c r="D594" i="5"/>
  <c r="D593" i="5"/>
  <c r="D592" i="5"/>
  <c r="D591" i="5"/>
  <c r="D590" i="5"/>
  <c r="D589" i="5"/>
  <c r="D588" i="5"/>
  <c r="D587" i="5"/>
  <c r="D586" i="5"/>
  <c r="D585" i="5"/>
  <c r="D584" i="5"/>
  <c r="D583" i="5"/>
  <c r="D582" i="5"/>
  <c r="D581" i="5"/>
  <c r="D580" i="5"/>
  <c r="D579" i="5"/>
  <c r="D578" i="5"/>
  <c r="D577" i="5"/>
  <c r="D576" i="5"/>
  <c r="D575" i="5"/>
  <c r="D574" i="5"/>
  <c r="D573" i="5"/>
  <c r="D572" i="5"/>
  <c r="D571" i="5"/>
  <c r="D570" i="5"/>
  <c r="D569" i="5"/>
  <c r="D568" i="5"/>
  <c r="D567" i="5"/>
  <c r="D566" i="5"/>
  <c r="D565" i="5"/>
  <c r="D564" i="5"/>
  <c r="D563" i="5"/>
  <c r="D562" i="5"/>
  <c r="D533" i="5"/>
  <c r="D532" i="5"/>
  <c r="D531" i="5"/>
  <c r="D530" i="5"/>
  <c r="D529" i="5"/>
  <c r="D528" i="5"/>
  <c r="D527" i="5"/>
  <c r="D526" i="5"/>
  <c r="D557" i="5"/>
  <c r="D556" i="5"/>
  <c r="D554" i="5"/>
  <c r="D553" i="5"/>
  <c r="D552" i="5"/>
  <c r="D550" i="5"/>
  <c r="D549" i="5"/>
  <c r="D548" i="5"/>
  <c r="D546" i="5"/>
  <c r="D545" i="5"/>
  <c r="D544" i="5"/>
  <c r="D542" i="5"/>
  <c r="D537" i="5"/>
  <c r="D536" i="5"/>
  <c r="D534" i="5"/>
  <c r="D525" i="5"/>
  <c r="D524" i="5"/>
  <c r="D522" i="5"/>
  <c r="D521" i="5"/>
  <c r="D520" i="5"/>
  <c r="D519" i="5"/>
  <c r="D518" i="5"/>
  <c r="D509" i="5"/>
  <c r="D508" i="5"/>
  <c r="D512" i="5" s="1"/>
  <c r="D516" i="5" s="1"/>
  <c r="D507" i="5"/>
  <c r="D506" i="5"/>
  <c r="D510" i="5" s="1"/>
  <c r="D501" i="5"/>
  <c r="D505" i="5" s="1"/>
  <c r="D500" i="5"/>
  <c r="D499" i="5"/>
  <c r="D498" i="5"/>
  <c r="D494" i="5"/>
  <c r="D497" i="5" s="1"/>
  <c r="D493" i="5"/>
  <c r="D492" i="5"/>
  <c r="D488" i="5"/>
  <c r="D487" i="5"/>
  <c r="D486" i="5"/>
  <c r="D485" i="5"/>
  <c r="D484" i="5"/>
  <c r="D483" i="5"/>
  <c r="D482" i="5"/>
  <c r="D481" i="5"/>
  <c r="D480" i="5"/>
  <c r="D479" i="5"/>
  <c r="D478" i="5"/>
  <c r="D477" i="5"/>
  <c r="D476" i="5"/>
  <c r="D475" i="5"/>
  <c r="D474" i="5"/>
  <c r="D473" i="5"/>
  <c r="D472" i="5"/>
  <c r="D471" i="5"/>
  <c r="D470" i="5"/>
  <c r="D469" i="5"/>
  <c r="D468" i="5"/>
  <c r="D465" i="5"/>
  <c r="D466" i="5"/>
  <c r="D467" i="5"/>
  <c r="D464" i="5"/>
  <c r="D461" i="5"/>
  <c r="D462" i="5"/>
  <c r="D463" i="5"/>
  <c r="D460" i="5"/>
  <c r="D458" i="5"/>
  <c r="D459" i="5"/>
  <c r="D457" i="5"/>
  <c r="D456" i="5"/>
  <c r="D455" i="5"/>
  <c r="D454" i="5"/>
  <c r="D453" i="5"/>
  <c r="D450" i="5"/>
  <c r="D451" i="5"/>
  <c r="D452" i="5"/>
  <c r="D449" i="5"/>
  <c r="D446" i="5"/>
  <c r="D447" i="5"/>
  <c r="D448" i="5"/>
  <c r="D445" i="5"/>
  <c r="D443" i="5"/>
  <c r="D444" i="5"/>
  <c r="D442" i="5"/>
  <c r="D440" i="5"/>
  <c r="D441" i="5"/>
  <c r="D439" i="5"/>
  <c r="D438" i="5"/>
  <c r="D436" i="5"/>
  <c r="D435" i="5"/>
  <c r="D434" i="5"/>
  <c r="D433" i="5"/>
  <c r="D432" i="5"/>
  <c r="D431" i="5"/>
  <c r="D430" i="5"/>
  <c r="D429" i="5"/>
  <c r="D428" i="5"/>
  <c r="D427" i="5"/>
  <c r="D426" i="5"/>
  <c r="D425" i="5"/>
  <c r="D424" i="5"/>
  <c r="D423" i="5"/>
  <c r="D422" i="5"/>
  <c r="D421" i="5"/>
  <c r="D420" i="5"/>
  <c r="D419" i="5"/>
  <c r="D418" i="5"/>
  <c r="D417" i="5"/>
  <c r="D416" i="5"/>
  <c r="D415" i="5"/>
  <c r="D414" i="5"/>
  <c r="D413" i="5"/>
  <c r="D412" i="5"/>
  <c r="D411" i="5"/>
  <c r="D410" i="5"/>
  <c r="D409" i="5"/>
  <c r="D408" i="5"/>
  <c r="D407" i="5"/>
  <c r="D406" i="5"/>
  <c r="D405" i="5"/>
  <c r="D404" i="5"/>
  <c r="D403" i="5"/>
  <c r="D402" i="5"/>
  <c r="D401" i="5"/>
  <c r="D400" i="5"/>
  <c r="D399" i="5"/>
  <c r="D398" i="5"/>
  <c r="D397" i="5"/>
  <c r="D396" i="5"/>
  <c r="D395" i="5"/>
  <c r="D394" i="5"/>
  <c r="D393" i="5"/>
  <c r="D392" i="5"/>
  <c r="D391" i="5"/>
  <c r="D390" i="5"/>
  <c r="D385" i="5"/>
  <c r="D384" i="5"/>
  <c r="D383" i="5"/>
  <c r="D382" i="5"/>
  <c r="D375" i="5"/>
  <c r="D374" i="5"/>
  <c r="D373" i="5"/>
  <c r="D372" i="5"/>
  <c r="D377" i="5" s="1"/>
  <c r="D371" i="5"/>
  <c r="D365" i="5"/>
  <c r="D364" i="5"/>
  <c r="D363" i="5"/>
  <c r="D362" i="5"/>
  <c r="D370" i="5"/>
  <c r="D369" i="5"/>
  <c r="D368" i="5"/>
  <c r="D367" i="5"/>
  <c r="D366" i="5"/>
  <c r="D361" i="5"/>
  <c r="D360" i="5"/>
  <c r="D359" i="5"/>
  <c r="D358" i="5"/>
  <c r="D357" i="5"/>
  <c r="D356" i="5"/>
  <c r="D355" i="5"/>
  <c r="D354" i="5"/>
  <c r="D353" i="5"/>
  <c r="D352" i="5"/>
  <c r="D351" i="5"/>
  <c r="D350" i="5"/>
  <c r="D349" i="5"/>
  <c r="D348" i="5"/>
  <c r="D346" i="5"/>
  <c r="D347" i="5"/>
  <c r="D345" i="5"/>
  <c r="D343" i="5"/>
  <c r="D344" i="5"/>
  <c r="D342" i="5"/>
  <c r="D341" i="5"/>
  <c r="D340" i="5"/>
  <c r="D339" i="5"/>
  <c r="D336" i="5"/>
  <c r="D337" i="5"/>
  <c r="D338" i="5"/>
  <c r="D335" i="5"/>
  <c r="D333" i="5"/>
  <c r="D332" i="5"/>
  <c r="D331" i="5"/>
  <c r="D330" i="5"/>
  <c r="D329" i="5"/>
  <c r="D328" i="5"/>
  <c r="D327" i="5"/>
  <c r="D326" i="5"/>
  <c r="D325" i="5"/>
  <c r="D324" i="5"/>
  <c r="D323" i="5"/>
  <c r="D322" i="5"/>
  <c r="D321" i="5"/>
  <c r="D320" i="5"/>
  <c r="D319" i="5"/>
  <c r="D318" i="5"/>
  <c r="D317" i="5"/>
  <c r="D316" i="5"/>
  <c r="D315" i="5"/>
  <c r="D314" i="5"/>
  <c r="D313" i="5"/>
  <c r="D312" i="5"/>
  <c r="D283" i="5"/>
  <c r="D282" i="5"/>
  <c r="D281" i="5"/>
  <c r="D280" i="5"/>
  <c r="D259" i="5"/>
  <c r="D258" i="5"/>
  <c r="D257" i="5"/>
  <c r="D256" i="5"/>
  <c r="D255" i="5"/>
  <c r="D254" i="5"/>
  <c r="D249" i="5"/>
  <c r="D248" i="5"/>
  <c r="D247" i="5"/>
  <c r="D246" i="5"/>
  <c r="D245" i="5"/>
  <c r="D244" i="5"/>
  <c r="D243" i="5"/>
  <c r="D242" i="5"/>
  <c r="D241" i="5"/>
  <c r="D240" i="5"/>
  <c r="D239" i="5"/>
  <c r="D238" i="5"/>
  <c r="D237" i="5"/>
  <c r="D236" i="5"/>
  <c r="D235" i="5"/>
  <c r="D234" i="5"/>
  <c r="D229" i="5"/>
  <c r="D228" i="5"/>
  <c r="D227" i="5"/>
  <c r="D226" i="5"/>
  <c r="D225" i="5"/>
  <c r="D224" i="5"/>
  <c r="D223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4" i="5"/>
  <c r="D183" i="5"/>
  <c r="D182" i="5"/>
  <c r="D181" i="5"/>
  <c r="D176" i="5"/>
  <c r="D175" i="5"/>
  <c r="D174" i="5"/>
  <c r="D173" i="5"/>
  <c r="D172" i="5"/>
  <c r="D171" i="5"/>
  <c r="D170" i="5"/>
  <c r="D169" i="5"/>
  <c r="D164" i="5"/>
  <c r="D163" i="5"/>
  <c r="D162" i="5"/>
  <c r="D161" i="5"/>
  <c r="D168" i="5"/>
  <c r="D167" i="5"/>
  <c r="D166" i="5"/>
  <c r="D165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3" i="5"/>
  <c r="D132" i="5"/>
  <c r="D131" i="5"/>
  <c r="D130" i="5"/>
  <c r="D125" i="5"/>
  <c r="D124" i="5"/>
  <c r="D123" i="5"/>
  <c r="D122" i="5"/>
  <c r="D121" i="5"/>
  <c r="D120" i="5"/>
  <c r="D119" i="5"/>
  <c r="D118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334" i="5" l="1"/>
  <c r="D380" i="5"/>
  <c r="D490" i="5"/>
  <c r="D513" i="5"/>
  <c r="D517" i="5" s="1"/>
  <c r="D378" i="5"/>
  <c r="D381" i="5" s="1"/>
  <c r="D491" i="5"/>
  <c r="D502" i="5"/>
  <c r="D514" i="5"/>
  <c r="D495" i="5"/>
  <c r="D503" i="5"/>
  <c r="D511" i="5"/>
  <c r="D515" i="5" s="1"/>
  <c r="D376" i="5"/>
  <c r="D379" i="5" s="1"/>
  <c r="D489" i="5"/>
  <c r="D496" i="5"/>
  <c r="D504" i="5"/>
  <c r="D388" i="5"/>
  <c r="D387" i="5"/>
  <c r="D389" i="5"/>
</calcChain>
</file>

<file path=xl/sharedStrings.xml><?xml version="1.0" encoding="utf-8"?>
<sst xmlns="http://schemas.openxmlformats.org/spreadsheetml/2006/main" count="1865" uniqueCount="967">
  <si>
    <t>ESMALTES NETCOLOR</t>
  </si>
  <si>
    <t>LATEX NETCOLOR</t>
  </si>
  <si>
    <t>Lt:</t>
  </si>
  <si>
    <t>Lt.</t>
  </si>
  <si>
    <t>Cont.</t>
  </si>
  <si>
    <t>Unidad</t>
  </si>
  <si>
    <t>pres.</t>
  </si>
  <si>
    <t>Unitario</t>
  </si>
  <si>
    <t>Precio venta</t>
  </si>
  <si>
    <t>FRENTES</t>
  </si>
  <si>
    <t>Blanco</t>
  </si>
  <si>
    <t>Base Transparente</t>
  </si>
  <si>
    <t>INTENSOS FRENTES Y MUROS 1</t>
  </si>
  <si>
    <t>INTENSOS FRENTES Y MUROS 2</t>
  </si>
  <si>
    <t>Azul Traful, Rojo Teja, Gris Cemento, Negro Ebano,Ocre,</t>
  </si>
  <si>
    <t>Ver Ficha Técnica</t>
  </si>
  <si>
    <t xml:space="preserve">Agata, Bermellón, Amarillo, Heliotropo, Mandarina, Manzana, </t>
  </si>
  <si>
    <t>Denim.</t>
  </si>
  <si>
    <t xml:space="preserve">PREMIUM PLUS ULTRA LAVABLE SATINADO </t>
  </si>
  <si>
    <t>PREMIUM SUPER LAVABLE</t>
  </si>
  <si>
    <t>INTENSOS  - LATEX INTERIOR MATE - GRUPO 1</t>
  </si>
  <si>
    <t>INTENSOS  - LATEX INTERIOR MATE - GRUPO 2</t>
  </si>
  <si>
    <t xml:space="preserve">Carmesí, heliotropo, mandarina, girasol, manzana,denim </t>
  </si>
  <si>
    <t>y agata.</t>
  </si>
  <si>
    <t>PREMIUM DECO</t>
  </si>
  <si>
    <t>MI PARED EXTERIOR / INTERIOR</t>
  </si>
  <si>
    <t>MI PARED INTERIOR LAVABLE</t>
  </si>
  <si>
    <t>LATEX CHAU BACTERIA</t>
  </si>
  <si>
    <t>MUROSFLEX</t>
  </si>
  <si>
    <t>MI PARED MUROS</t>
  </si>
  <si>
    <t>TECHOSFLEX</t>
  </si>
  <si>
    <t xml:space="preserve">ENDUIDO  INTERIOR </t>
  </si>
  <si>
    <t>ENDUIDO  EXTERIOR</t>
  </si>
  <si>
    <t>FIJADOR SELLADOR AL AGUA</t>
  </si>
  <si>
    <t>FIJADOR AL AGUARRAS</t>
  </si>
  <si>
    <t xml:space="preserve">PISCINAS  CAUCHO ACRILICO </t>
  </si>
  <si>
    <t>PISCINAS BASE ACUOSO</t>
  </si>
  <si>
    <t>Celeste y blanco.</t>
  </si>
  <si>
    <t>MADERAS NETCOLOR PROTEC</t>
  </si>
  <si>
    <t>BARNIZ PROTEC MARINO BRILLANTE</t>
  </si>
  <si>
    <t>BARNIZ PROTEC MARINO CON TRIPLE FILTRO UV.</t>
  </si>
  <si>
    <t>Interior/Exterior</t>
  </si>
  <si>
    <t>Triple Filtro</t>
  </si>
  <si>
    <t>BARNIZ PROTEC MARINO SATINADO</t>
  </si>
  <si>
    <t>BARNIZ PROTEC MARINO  MATE</t>
  </si>
  <si>
    <t>FONDO BLANCO UNIVERSAL PRE</t>
  </si>
  <si>
    <t>IMPREGNANTE PROTEC SATINADO</t>
  </si>
  <si>
    <t>TINTAS PARA MADERAS</t>
  </si>
  <si>
    <t>TINTAS PROTEC</t>
  </si>
  <si>
    <t>cc.</t>
  </si>
  <si>
    <t>SISTEMA COLORIMETRICO  SUPER-UNIVERSAL</t>
  </si>
  <si>
    <t>TACO DE COLORES SISTEMA COLORIMETRICO</t>
  </si>
  <si>
    <t xml:space="preserve">Cedro, algarrobo, roble oscuro, roble, claro, petiribí, caoba, </t>
  </si>
  <si>
    <t>nogal, viraro.</t>
  </si>
  <si>
    <t>Caoba, cedro, natural,  nogal y roble.</t>
  </si>
  <si>
    <t xml:space="preserve">Amarillo Brillante - Amarillo Medio -  Naranja - Rojo Señal - Bermellon </t>
  </si>
  <si>
    <t>Borravino - Morado - Violeta - Purpura -  Azul Indigo -  Azul Ultramar</t>
  </si>
  <si>
    <t>Azul Cobalto -  Cian -  Verde Oscuro - Verde Medio - Verde Brillante</t>
  </si>
  <si>
    <t>Verde Claro - Amarillo Limon - Amarillo Natura -Ocre - Siena Tostado</t>
  </si>
  <si>
    <t xml:space="preserve">Siena -  Terra Naranja -  Cedro - Terra  Lila - Terra Azul - Terra Cian </t>
  </si>
  <si>
    <t>Terra Verde  -  Verde  Organico  -  Verde  Natural  -  Terra  Amarillo</t>
  </si>
  <si>
    <t>Umbria  -  Siena  Oscuro  -  Umbria   Tostado  -   Negro   y   Blanco</t>
  </si>
  <si>
    <t>EQUIVALENCIAS DE COLORES</t>
  </si>
  <si>
    <t>ENTONADOR ESTANDAR</t>
  </si>
  <si>
    <t xml:space="preserve">SISTEMA COLORIMETRICO </t>
  </si>
  <si>
    <t>Bermellon-02         120 cm3</t>
  </si>
  <si>
    <t>Bermellon-05</t>
  </si>
  <si>
    <t>30 cm3</t>
  </si>
  <si>
    <t>Naranja-10            120 cm3</t>
  </si>
  <si>
    <t>Naranja-03</t>
  </si>
  <si>
    <t>Amarillo-01            120 cm3</t>
  </si>
  <si>
    <t>Amarillo Brillante-01</t>
  </si>
  <si>
    <t>Ocre-03                 120 cm3</t>
  </si>
  <si>
    <t>Ocre-20</t>
  </si>
  <si>
    <t>Siena-08                120 cm3</t>
  </si>
  <si>
    <t>Siena-08</t>
  </si>
  <si>
    <t>Verde Claro -04     120 cm3</t>
  </si>
  <si>
    <t>Verde Claro-17</t>
  </si>
  <si>
    <t>Verde Oscuro-05  120 cm3</t>
  </si>
  <si>
    <t>Verde Oscuro-05</t>
  </si>
  <si>
    <t>Azul-06                  120 cm3</t>
  </si>
  <si>
    <t>Azul Cobalto-12</t>
  </si>
  <si>
    <t>Violeta-11              120 cm3</t>
  </si>
  <si>
    <t>Violeta-08</t>
  </si>
  <si>
    <t>Negro-09               120 cm3</t>
  </si>
  <si>
    <t>Negro-35</t>
  </si>
  <si>
    <t>Marron-12              120 cm3</t>
  </si>
  <si>
    <t>Umbrìa-32</t>
  </si>
  <si>
    <t>Cedro-07               120 cm3</t>
  </si>
  <si>
    <t>Cedro-24</t>
  </si>
  <si>
    <t>ESM.BRILL. PLUS 3 NETCOLOR *GRUPO 1*</t>
  </si>
  <si>
    <t>¼</t>
  </si>
  <si>
    <t>½</t>
  </si>
  <si>
    <t>ESM.BRILL.PLUS 3 NETCOLOR *GRUPO 2*</t>
  </si>
  <si>
    <t xml:space="preserve">Verde inglés, verde noche, marfil, marfil seda. verde claro, </t>
  </si>
  <si>
    <t>verde esmeralda, crema,gris 020, gris hielo, gris espacial,</t>
  </si>
  <si>
    <t>azul marino, azul traful, azulejo, verde ilusión, m.champagne.</t>
  </si>
  <si>
    <t>ESM.BRILL.PLUS 3 NETCOLOR *GRUPO 3*</t>
  </si>
  <si>
    <t>Negro ,beige, vicuña, castaño, celeste,</t>
  </si>
  <si>
    <t>ESM.BRILL.PLUS 3 NETCOLOR *GRUPO 4*</t>
  </si>
  <si>
    <t>Violeta</t>
  </si>
  <si>
    <t>ESM.BRILL.PLUS 3 NETCOLOR *GRUPO 5*</t>
  </si>
  <si>
    <t>Aluminio</t>
  </si>
  <si>
    <t xml:space="preserve">ESMALTE BRILLANTE PLUS 3 </t>
  </si>
  <si>
    <t xml:space="preserve">3x1 ALTOS SOLIDOS </t>
  </si>
  <si>
    <t>ESMALTE + CONVERTIDOR + ANTIOXIDO</t>
  </si>
  <si>
    <t>Blanco, bermellón, amarillo.</t>
  </si>
  <si>
    <t>ESMALTE PLUS 3</t>
  </si>
  <si>
    <t>CONVERTIDOR DE OXIDO</t>
  </si>
  <si>
    <t>ANTIOXIDO CROMATO</t>
  </si>
  <si>
    <t>IMPERMEABILIZANTES NETCOLOR</t>
  </si>
  <si>
    <t>ACCESORIOS NETCOLOR</t>
  </si>
  <si>
    <t>PISCINAS NETCOLOR</t>
  </si>
  <si>
    <t>VARIOS</t>
  </si>
  <si>
    <t>kg.</t>
  </si>
  <si>
    <t>Kg.</t>
  </si>
  <si>
    <t>Blanco, Gris cemento y Rojo cerámico.</t>
  </si>
  <si>
    <t>MEMBRANA EN PASTA MI TECHO CON POLIURETANO</t>
  </si>
  <si>
    <t>Blanco y Rojo cerámico.</t>
  </si>
  <si>
    <t>Ultra Blanco</t>
  </si>
  <si>
    <t xml:space="preserve"> Los precios no incluyen I.V.A., La mercaderia viaja por cuenta y riesgo del comprador</t>
  </si>
  <si>
    <t xml:space="preserve">Latex, Impermeabilizantes y Fijador </t>
  </si>
  <si>
    <t>Palletización</t>
  </si>
  <si>
    <t>Unid.</t>
  </si>
  <si>
    <t>Esmaltes, 1+1, Barnices, Antiox.y Conv.</t>
  </si>
  <si>
    <r>
      <t xml:space="preserve">Pallets de  </t>
    </r>
    <r>
      <rPr>
        <b/>
        <sz val="9"/>
        <rFont val="Arial"/>
        <family val="2"/>
      </rPr>
      <t xml:space="preserve">    1 lt/kg.</t>
    </r>
  </si>
  <si>
    <r>
      <t xml:space="preserve">Pallets de  </t>
    </r>
    <r>
      <rPr>
        <b/>
        <sz val="9"/>
        <rFont val="Arial"/>
        <family val="2"/>
      </rPr>
      <t xml:space="preserve">    4 lt/kg.</t>
    </r>
  </si>
  <si>
    <r>
      <t xml:space="preserve">Pallets de    </t>
    </r>
    <r>
      <rPr>
        <b/>
        <sz val="9"/>
        <rFont val="Arial"/>
        <family val="2"/>
      </rPr>
      <t xml:space="preserve"> 20 lt/kg.</t>
    </r>
  </si>
  <si>
    <r>
      <t xml:space="preserve">Pallets de  </t>
    </r>
    <r>
      <rPr>
        <b/>
        <sz val="9"/>
        <rFont val="Arial"/>
        <family val="2"/>
      </rPr>
      <t xml:space="preserve">    1  lt/kg.</t>
    </r>
  </si>
  <si>
    <r>
      <t xml:space="preserve">Pallets de     </t>
    </r>
    <r>
      <rPr>
        <b/>
        <sz val="9"/>
        <rFont val="Arial"/>
        <family val="2"/>
      </rPr>
      <t>10 lt/kg.</t>
    </r>
  </si>
  <si>
    <t>PALLETIZACIÓN</t>
  </si>
  <si>
    <t>BANCOS</t>
  </si>
  <si>
    <t>BANCOS CON LOS QUE OPERAMOS</t>
  </si>
  <si>
    <t>BANCO CIUDAD</t>
  </si>
  <si>
    <t xml:space="preserve">Cta.Cte. $ Nº  049-871-4 (Suc.OLIVOS)       </t>
  </si>
  <si>
    <t>BANCO PROV. BS.AS.</t>
  </si>
  <si>
    <t xml:space="preserve">Cta.Cte. $ Nº  7185-8551-5    (Suc.Pilar)       </t>
  </si>
  <si>
    <t>CBU</t>
  </si>
  <si>
    <t>*0290049000000000087146*</t>
  </si>
  <si>
    <t xml:space="preserve">CBU </t>
  </si>
  <si>
    <t>*0140037301718500855152*</t>
  </si>
  <si>
    <t>BANCO GALICIA</t>
  </si>
  <si>
    <t xml:space="preserve">Cta.Cte. $ Nº1602-3-119-8  (Suc.Pilar)       </t>
  </si>
  <si>
    <t xml:space="preserve">BANCO CREDICOOP </t>
  </si>
  <si>
    <t xml:space="preserve">Cta.Cte. $ Nº  122-013700/6  (Suc.Pilar)       </t>
  </si>
  <si>
    <t>*0070119420000001602384*</t>
  </si>
  <si>
    <t>*1910122655012201370064*</t>
  </si>
  <si>
    <r>
      <t>BANCO NACIÓN</t>
    </r>
    <r>
      <rPr>
        <sz val="9"/>
        <rFont val="Arial"/>
        <family val="2"/>
      </rPr>
      <t xml:space="preserve"> (solo efectivo)</t>
    </r>
  </si>
  <si>
    <t>Cta.Cte. $ Nº   8300007-04    (Suc.Pilar)</t>
  </si>
  <si>
    <t>*0110083920008300007042*</t>
  </si>
  <si>
    <t>LAVABLE INTERIOR</t>
  </si>
  <si>
    <t xml:space="preserve">Acero, Alcaparra, Azul de Prusia, Caramelo, Chocolate, </t>
  </si>
  <si>
    <t>Helecho, Lava, Ebano, Oliva, Terracota, y Turquesa.</t>
  </si>
  <si>
    <t xml:space="preserve">Ceibo, Esplendor, Frambuesa, Kiwi, Papaya, Puelo y </t>
  </si>
  <si>
    <t>Sauco.</t>
  </si>
  <si>
    <t>LÁTEX INTERIOR  ACRILICO</t>
  </si>
  <si>
    <t>EXTERIOR-INTERIOR</t>
  </si>
  <si>
    <t>AMATEUR INTERIOR 3 en 1</t>
  </si>
  <si>
    <t>IMPERMEABILIZANTES MI COLOR</t>
  </si>
  <si>
    <t>MEMBRANA FIBRADA</t>
  </si>
  <si>
    <t>ESMALTES MI COLOR</t>
  </si>
  <si>
    <t>LATEX MI COLOR</t>
  </si>
  <si>
    <t>ESMALTE BRILL.TRIPLE ACCION *GRUPO 2*</t>
  </si>
  <si>
    <t>ESMALTE BRILL.TRIPLE ACCION *GRUPO 1*</t>
  </si>
  <si>
    <t>ESMALTE BRILL.TRIPLE ACCION *GRUPO 3*</t>
  </si>
  <si>
    <t>Negro</t>
  </si>
  <si>
    <t>Rojo</t>
  </si>
  <si>
    <t>LATEX SOLPLAST</t>
  </si>
  <si>
    <t xml:space="preserve"> EXTERIOR-INTERIOR</t>
  </si>
  <si>
    <t xml:space="preserve"> INTERIOR</t>
  </si>
  <si>
    <t>MEMB.LIQUIDA</t>
  </si>
  <si>
    <t>Presentaciones disponibles de los Productos</t>
  </si>
  <si>
    <t>LINEA LATEX</t>
  </si>
  <si>
    <t>Intensos Frentes y Muros Grupo 1</t>
  </si>
  <si>
    <t>Litros</t>
  </si>
  <si>
    <t>Rojo Teja</t>
  </si>
  <si>
    <t>Borgoña</t>
  </si>
  <si>
    <t>Gris Cemento</t>
  </si>
  <si>
    <t>Verde Foresta</t>
  </si>
  <si>
    <t>Verde Safari</t>
  </si>
  <si>
    <t>Negro Ebano</t>
  </si>
  <si>
    <t>Ocre</t>
  </si>
  <si>
    <t>Azul Traful</t>
  </si>
  <si>
    <t>x</t>
  </si>
  <si>
    <t>Intensos Frentes y Muros Grupo 2</t>
  </si>
  <si>
    <t>Agata</t>
  </si>
  <si>
    <t>Amarillo</t>
  </si>
  <si>
    <t>Bermellón</t>
  </si>
  <si>
    <t>Denim</t>
  </si>
  <si>
    <t>Heliotropo</t>
  </si>
  <si>
    <t>Mandarina</t>
  </si>
  <si>
    <t>Manzana</t>
  </si>
  <si>
    <t>Membrana Fibrada</t>
  </si>
  <si>
    <t>Techos Flex</t>
  </si>
  <si>
    <t>Rojo Cerámico</t>
  </si>
  <si>
    <t>Tintas para Maderas</t>
  </si>
  <si>
    <t>Cm3</t>
  </si>
  <si>
    <t>Cedro</t>
  </si>
  <si>
    <t>Algarrobo</t>
  </si>
  <si>
    <t>Roble Oscuro</t>
  </si>
  <si>
    <t>Roble Claro</t>
  </si>
  <si>
    <t>Petiribí</t>
  </si>
  <si>
    <t>Caoba</t>
  </si>
  <si>
    <t>Nogal</t>
  </si>
  <si>
    <t>Viraró</t>
  </si>
  <si>
    <t>LINEA ESMALTES</t>
  </si>
  <si>
    <t>Naranja Amarillo</t>
  </si>
  <si>
    <t>Amarillo Mediano</t>
  </si>
  <si>
    <t>1/4</t>
  </si>
  <si>
    <t>1/2</t>
  </si>
  <si>
    <t>1</t>
  </si>
  <si>
    <t>4</t>
  </si>
  <si>
    <t>20</t>
  </si>
  <si>
    <t>Verde Inglés</t>
  </si>
  <si>
    <t>Verde Noche</t>
  </si>
  <si>
    <t>Verde Ilusión</t>
  </si>
  <si>
    <t>Verde Esmeralda</t>
  </si>
  <si>
    <t>Marfil</t>
  </si>
  <si>
    <t>Marfil Seda</t>
  </si>
  <si>
    <t>Crema</t>
  </si>
  <si>
    <t>Gris 020</t>
  </si>
  <si>
    <t>_</t>
  </si>
  <si>
    <t>Gris Hielo</t>
  </si>
  <si>
    <t>Gris Espacial</t>
  </si>
  <si>
    <t>Azul Marino</t>
  </si>
  <si>
    <t>Azulejo</t>
  </si>
  <si>
    <t>Cham-pagne</t>
  </si>
  <si>
    <t>Beige</t>
  </si>
  <si>
    <t>Vicuña</t>
  </si>
  <si>
    <t>Celeste</t>
  </si>
  <si>
    <t>Marrón</t>
  </si>
  <si>
    <t>Gris Pelra</t>
  </si>
  <si>
    <t>Castaño</t>
  </si>
  <si>
    <t>Tabaco</t>
  </si>
  <si>
    <t>Convertidor de Oxido</t>
  </si>
  <si>
    <t>Gris</t>
  </si>
  <si>
    <t>CODIFICACION</t>
  </si>
  <si>
    <t>CODIGO</t>
  </si>
  <si>
    <t>DESCRIPCION</t>
  </si>
  <si>
    <t>EAN 13</t>
  </si>
  <si>
    <t>Precio Lista</t>
  </si>
  <si>
    <t>PLUS 36 BLANCO 120 CC</t>
  </si>
  <si>
    <t>LATEX COLORES *GRUPO 1*</t>
  </si>
  <si>
    <t>LATEX COLORES *GRUPO 2*</t>
  </si>
  <si>
    <t>MI COLOR X 4 LATEX EBANO</t>
  </si>
  <si>
    <t>MI COLOR X 1 LATEX TURQUESA</t>
  </si>
  <si>
    <t>MI COLOR X 4 LATEX TURQUESA</t>
  </si>
  <si>
    <t>LATEX INTENSOS DAMASCO 1 L.</t>
  </si>
  <si>
    <t>LATEX INTENSOS DAMASCO 4 L.</t>
  </si>
  <si>
    <t>LATEX INTENSOS GLICINA 1 L.</t>
  </si>
  <si>
    <t>LATEX INTENSOS GLICINA 4 L.</t>
  </si>
  <si>
    <t>LATEX INTENSOS MALBEC 1 L.</t>
  </si>
  <si>
    <t>LATEX INTENSOS MALBEC 4 L.</t>
  </si>
  <si>
    <t>LATEX INTENSOS OLIVO 1 L.</t>
  </si>
  <si>
    <t>LATEX INTENSOS OLIVO 4 L.</t>
  </si>
  <si>
    <t>LATEX INTENSOS MARCASITA 1 L.</t>
  </si>
  <si>
    <t>LATEX INTENSOS MARCASITA 4 L.</t>
  </si>
  <si>
    <t>LATEX INTENSOS ADRIATICO 1 L.</t>
  </si>
  <si>
    <t>LATEX INTENSOS ADRIATICO 4 L.</t>
  </si>
  <si>
    <t>SOLPLAST MEMB. LIQ BCA. X 20</t>
  </si>
  <si>
    <t>SOLPLAST MEMB.LIQ ROJO CER X20</t>
  </si>
  <si>
    <t>MUROSFLEX 1.250 KG.</t>
  </si>
  <si>
    <t>MUROSFLEX 5 KG</t>
  </si>
  <si>
    <t>MUROSFLEX 12,5 KG</t>
  </si>
  <si>
    <t>MUROSFLEX 25 KG</t>
  </si>
  <si>
    <t>PLUS 36 BLANCO 30 CC</t>
  </si>
  <si>
    <t>PLUS 02 AMARILLO MEDIO 120 CC</t>
  </si>
  <si>
    <t>PLUS 02 AMARILLO MEDIO 30 CC</t>
  </si>
  <si>
    <t>PLUS 03 NARANJA 120 CC</t>
  </si>
  <si>
    <t>PLUS 03 NARANJA 30 CC</t>
  </si>
  <si>
    <t>PLUS 04 ROJO SEÑAL 120 CC</t>
  </si>
  <si>
    <t>PLUS 04 ROJO SEÑAL 30 CC</t>
  </si>
  <si>
    <t>PLUS 05 BERMELLON 120 CC</t>
  </si>
  <si>
    <t>PLUS 05 BERMELLON 30 CC</t>
  </si>
  <si>
    <t>PLUS 06 BORRAVINO 120 CC</t>
  </si>
  <si>
    <t>PLUS 06 BORRAVINO 30 CC</t>
  </si>
  <si>
    <t>PLUS 07 MORADO 120 CC</t>
  </si>
  <si>
    <t>PLUS 07 MORADO 30 CC</t>
  </si>
  <si>
    <t>PLUS 08 VIOLETA 120 CC</t>
  </si>
  <si>
    <t>PLUS 08 VIOLETA 30 CC</t>
  </si>
  <si>
    <t>PLUS 09 PURPURA 120 CC</t>
  </si>
  <si>
    <t>PLUS 09 PURPURA 30 CC</t>
  </si>
  <si>
    <t>PLUS 10 AZUL INDIGO 120 CC</t>
  </si>
  <si>
    <t>PLUS 10 AZUL INDIGO 30 CC</t>
  </si>
  <si>
    <t>PLUS 11 AZUL ULTRAMAR 120 CC</t>
  </si>
  <si>
    <t>PLUS 11 AZUL ULTRAMAR 30 CC</t>
  </si>
  <si>
    <t>PLUS 12 AZUL COBALTO 120 CC</t>
  </si>
  <si>
    <t>PLUS 12 AZUL COBALTO 30 CC</t>
  </si>
  <si>
    <t>PLUS 13 CIAN 120 CC</t>
  </si>
  <si>
    <t>PLUS 13 CIAN 30 CC</t>
  </si>
  <si>
    <t>PLUS 14 VERDE OSCURO 120 CC</t>
  </si>
  <si>
    <t>PLUS 14 VERDE OSCURO 30 CC</t>
  </si>
  <si>
    <t>PLUS 15 VERDE MEDIO 120 CC</t>
  </si>
  <si>
    <t>PLUS 15 VERDE MEDIO 30 CC</t>
  </si>
  <si>
    <t>PLUS 16 VERDE BRILLANTE 120 CC</t>
  </si>
  <si>
    <t>PLUS 16 VERDE BRILLANTE 30 CC</t>
  </si>
  <si>
    <t>PLUS 17 VERDE CLARO 120 CC</t>
  </si>
  <si>
    <t>PLUS 17 VERDE CLARO 30 CC</t>
  </si>
  <si>
    <t>PLUS 18 AMARILLO LIMON 120 CC</t>
  </si>
  <si>
    <t>PLUS 18 AMARILLO LIMON 30 CC</t>
  </si>
  <si>
    <t>PLUS 01 AMAR BRILLANTE 120 CC</t>
  </si>
  <si>
    <t>PLUS 01 AMAR BRILLANTE 30 CC</t>
  </si>
  <si>
    <t>PLUS 23 TERRA NARANJA 120 CC</t>
  </si>
  <si>
    <t>PLUS 23 TERRA NARANJA 30 CC</t>
  </si>
  <si>
    <t>PLUS 24 CEDRO 120 CC</t>
  </si>
  <si>
    <t>PLUS 24 CEDRO 30 CC</t>
  </si>
  <si>
    <t>PLUS 25 TERRA LILA 120 CC</t>
  </si>
  <si>
    <t>PLUS 25 TERRA LILA 30 CC</t>
  </si>
  <si>
    <t>PLUS 26 TERRA AZUL 120 CC</t>
  </si>
  <si>
    <t>PLUS 26 TERRA AZUL 30 CC</t>
  </si>
  <si>
    <t>PLUS 27 TERRA CIAN 120 CC</t>
  </si>
  <si>
    <t>PLUS 27 TERRA CIAN 30 CC</t>
  </si>
  <si>
    <t>PLUS 28 TERRA VERDE 120 CC</t>
  </si>
  <si>
    <t>PLUS 28 TERRA VERDE 30 CC</t>
  </si>
  <si>
    <t>PLUS 29 VERDE ORGANICO 120 CC</t>
  </si>
  <si>
    <t>PLUS 29 VERDE ORGANICO 30 CC</t>
  </si>
  <si>
    <t>PLUS 30 VERDE NATURA 120 CC</t>
  </si>
  <si>
    <t>PLUS 30 VERDE NATURA 30 CC</t>
  </si>
  <si>
    <t>PLUS 31 TERRA AMARILLO 120 CC</t>
  </si>
  <si>
    <t>PLUS 31 TERRA AMARILLO 30 CC</t>
  </si>
  <si>
    <t>PLUS 19 AMARILLO NATURA 120 CC</t>
  </si>
  <si>
    <t>PLUS 19 AMARILLO NATURA 30 CC</t>
  </si>
  <si>
    <t>PLUS 20 OCRE 120 CC</t>
  </si>
  <si>
    <t>PLUS 20 OCRE 30 CC</t>
  </si>
  <si>
    <t>PLUS 21 SIENA TOSTADO 120 CC</t>
  </si>
  <si>
    <t>PLUS 21 SIENA TOSTADO 30 CC</t>
  </si>
  <si>
    <t>PLUS 22 SIENA 120 CC</t>
  </si>
  <si>
    <t>PLUS 22 SIENA 30 CC</t>
  </si>
  <si>
    <t>PLUS 32 UMBRIA 120 CC</t>
  </si>
  <si>
    <t>PLUS 32 UMBRIA 30 CC</t>
  </si>
  <si>
    <t>PLUS 33 SIENA OSCURO 120 CC</t>
  </si>
  <si>
    <t>PLUS 33 SIENA OSCURO 30 CC</t>
  </si>
  <si>
    <t>PLUS 34 UMBRIA TOSTADO 120 CC</t>
  </si>
  <si>
    <t>PLUS 34 UMBRIA TOSTADO 30 CC</t>
  </si>
  <si>
    <t>PLUS 35 NEGRO 120 CC</t>
  </si>
  <si>
    <t>PLUS 35 NEGRO 30 CC</t>
  </si>
  <si>
    <t>TACOS SIST. COLORIMETRICO</t>
  </si>
  <si>
    <t>FIJADOR AL AGUARRAS 1 L</t>
  </si>
  <si>
    <t>FIJADOR AL AGUARRAS 4 L</t>
  </si>
  <si>
    <t>ESM. SINT. BLANCO 1 LT.</t>
  </si>
  <si>
    <t>ESM. SINT. BLANCO 4 LTS.</t>
  </si>
  <si>
    <t>ESM. SINT. BLANCO 1/2 L.</t>
  </si>
  <si>
    <t>ESM. SINT. BLANCO 1/4 L.</t>
  </si>
  <si>
    <t>ESM. SINT. BLANCO 20 LTS.</t>
  </si>
  <si>
    <t>ESM. SINT. BERMELLON 1 L.</t>
  </si>
  <si>
    <t>ESM. SINT. BERMELLON 4 LTS.</t>
  </si>
  <si>
    <t>ESM. SINT. BERMELLON 1/2 L.</t>
  </si>
  <si>
    <t>ESM. SINT. BERMELLON 1/4 L.</t>
  </si>
  <si>
    <t>ESM. SINT. BERMELLON 20 LTS.</t>
  </si>
  <si>
    <t>ESM. SINT. NARANJA 1 LT.</t>
  </si>
  <si>
    <t>ESM. SINT. NARANJA 4 LTS.</t>
  </si>
  <si>
    <t>ESM. SINT. NARANJA 1/2 LT.</t>
  </si>
  <si>
    <t>ESM. SINT. NARANJA 1/4 LT.</t>
  </si>
  <si>
    <t>ESM. SINT. NARANJA 20 LTS.</t>
  </si>
  <si>
    <t>ESM. SINT. AMARILLO 1 LT.</t>
  </si>
  <si>
    <t>ESM. SINT. AMARILLO 4 LTS.</t>
  </si>
  <si>
    <t>ESM. SINT. AMARILLO 1/2 LT.</t>
  </si>
  <si>
    <t>ESM. SINT. AMARILLO 1/4 LT.</t>
  </si>
  <si>
    <t>ESM. SINT. AMARILLO 20 LTS.</t>
  </si>
  <si>
    <t>ESM. SINT. BEIGE  1 LT.</t>
  </si>
  <si>
    <t>ESM. SINT. BEIGE 4 LTS.</t>
  </si>
  <si>
    <t>ESM. SINT. BEIGE 1/2 LT.</t>
  </si>
  <si>
    <t>ESM. SINT. BEIGE 1/4 LT.</t>
  </si>
  <si>
    <t>ESM. SINT. MARFIL  1 LT.</t>
  </si>
  <si>
    <t>ESM. SINT. MARFIL  4 LT.</t>
  </si>
  <si>
    <t>ESM. SINT. MARFIL 1/2 LT.</t>
  </si>
  <si>
    <t>ESM. SINT. MARFIL 1/4 LT.</t>
  </si>
  <si>
    <t>ESM. SINT. CEDRO 1 LT.</t>
  </si>
  <si>
    <t>ESM. SINT. CEDRO 4 LTS.</t>
  </si>
  <si>
    <t>ESM. SINT. CEDRO 1/2 LT.</t>
  </si>
  <si>
    <t>ESM. SINT. CEDRO 1/4 LT.</t>
  </si>
  <si>
    <t>ESM. SINT. NEGRO 1 LT.</t>
  </si>
  <si>
    <t>ESM. SINT. NEGRO 4 LTS.</t>
  </si>
  <si>
    <t>ESM. SINT. NEGRO 1/2 LT.</t>
  </si>
  <si>
    <t>ESM. SINT. NEGRO 1/4 LT.</t>
  </si>
  <si>
    <t>ESM. SINT. NEGRO 20 LTS.</t>
  </si>
  <si>
    <t>ESM. SINT. ALUMINIO 1 LT.</t>
  </si>
  <si>
    <t>ESM. SINT. ALUMINIO  4 LTS.</t>
  </si>
  <si>
    <t>ESM. SINT. ALUMINIO 1/2 LT.</t>
  </si>
  <si>
    <t>ESM. SINT. ALUMINIO 1/4 LT.</t>
  </si>
  <si>
    <t>ESM. SINT. ALUMINIO  20 LTS.</t>
  </si>
  <si>
    <t>ESM. SINT. MARRON 1 LT.</t>
  </si>
  <si>
    <t>ESM. SINT. MARRON 4 Lts.</t>
  </si>
  <si>
    <t>ESM. SINT. MARRON 1/2 LT.</t>
  </si>
  <si>
    <t>ESM. SINT. MARRON 1/4 LT.</t>
  </si>
  <si>
    <t>ESM. SINT. VERDE CLARO 1 LT.</t>
  </si>
  <si>
    <t>ESM. SINT. VERDE CLARO 4 LTS.</t>
  </si>
  <si>
    <t>ESM. SINT. VERDE CLARO 1/2 LT.</t>
  </si>
  <si>
    <t>ESM. SINT. VERDE CLARO 1/4 LT.</t>
  </si>
  <si>
    <t>ESM. SINT. GRIS 020  1 LT.</t>
  </si>
  <si>
    <t>ESM. SINT. GRIS 020 4 LT.</t>
  </si>
  <si>
    <t>ESM. SINT. GRIS 020 1/2 LT.</t>
  </si>
  <si>
    <t>ESM. SINT. GRIS 020 1/4 LT.</t>
  </si>
  <si>
    <t>ESM. SINT. GRIS 020  20 LTS.</t>
  </si>
  <si>
    <t>ESM. SINT. GRIS VISON 1 LT.</t>
  </si>
  <si>
    <t>ESM. SINT. GRIS VISON 4 LTS.</t>
  </si>
  <si>
    <t>ESM. SINT. GRIS VISON 1/2 LT.</t>
  </si>
  <si>
    <t>ESM. SINT. GRIS VISON 1/4 LT.</t>
  </si>
  <si>
    <t>ESM. SINT. VERDE ESMERALDA 1 L</t>
  </si>
  <si>
    <t>ESM. SINT. VERDE ESMERALDA 4 L</t>
  </si>
  <si>
    <t>ESM. SINT. VERDE ESMERALDA 1/2</t>
  </si>
  <si>
    <t>ESM. SINT. VERDE ESMERALDA 1/4</t>
  </si>
  <si>
    <t>ESM. SINT. CELESTE 1 LT.</t>
  </si>
  <si>
    <t>ESM. SINT. CELESTE 4 LTS.</t>
  </si>
  <si>
    <t>ESM. SINT. CELESTE 1/2 LT.</t>
  </si>
  <si>
    <t>ESM. SINT. CELESTE 1/4 LT.</t>
  </si>
  <si>
    <t>ESM. SINT. MARFIL SEDA 1 LT.</t>
  </si>
  <si>
    <t>ESM. SINT. MARFIL SEDA 4 LTS.</t>
  </si>
  <si>
    <t>ESM. SINT. MARFIL SEDA 1/2 LT.</t>
  </si>
  <si>
    <t>ESM. SINT. MARFIL SEDA 1/4 LT.</t>
  </si>
  <si>
    <t>ESM. SINT. GRIS ESPACIAL 1 L.</t>
  </si>
  <si>
    <t>ESM. SINT. GRIS ESPACIAL 4 LTS</t>
  </si>
  <si>
    <t>ESM. SINT. GRIS ESPACIAL 1/2 L</t>
  </si>
  <si>
    <t>ESM. SINT. GRIS ESPACIAL 1/4 L</t>
  </si>
  <si>
    <t>ESM. SINT. GRIS PERLA 1 LT.</t>
  </si>
  <si>
    <t>ESM. SINT. GRIS PERLA 4 LTS.</t>
  </si>
  <si>
    <t>ESM. SINT. GRIS PERLA 1/2 LT.</t>
  </si>
  <si>
    <t>ESM. SINT. GRIS PERLA 1/4 LT.</t>
  </si>
  <si>
    <t>ESM. SINT. GRIS HIELO 1 LT.</t>
  </si>
  <si>
    <t>ESM. SINT. GRIS HIELO 4 LTS.</t>
  </si>
  <si>
    <t>ESM. SINT. GRIS HIELO 1/2 LT.</t>
  </si>
  <si>
    <t>ESM. SINT. GRIS HIELO 1/4 LT.</t>
  </si>
  <si>
    <t>ESM. SINT. VERDE INGLES 1 LT.</t>
  </si>
  <si>
    <t>ESM. SINT. VERDE INGLES 4 LTS.</t>
  </si>
  <si>
    <t>ESM. SINT. VERDE INGLES 1/2 LT</t>
  </si>
  <si>
    <t>ESM. SINT. VERDE INGLES 1/4 LT</t>
  </si>
  <si>
    <t>ESM. SINT. VERDE INGLES 20 LTS</t>
  </si>
  <si>
    <t>ESM. SINT. AZULEJO 1 LT.</t>
  </si>
  <si>
    <t>ESM. SINT. AZULEJO 4 LTS.</t>
  </si>
  <si>
    <t>ESM. SINT. AZULEJO 1/2 LT.</t>
  </si>
  <si>
    <t>ESM. SINT. AZULEJO 1/4 LT.</t>
  </si>
  <si>
    <t>ESM. SINT. MARFIL CHAMPAGNE 1L</t>
  </si>
  <si>
    <t>ESM. SINT. MARFIL CHAMPAGNE 4L</t>
  </si>
  <si>
    <t>ESM. SINT. MARFIL CHAMPAGNE1/2</t>
  </si>
  <si>
    <t>ESM. SINT. MARFIL CHAMPAGNE1/4</t>
  </si>
  <si>
    <t>ESM. SINT. VERDE ILUSION 1 LT.</t>
  </si>
  <si>
    <t>ESM. SINT. VERDE ILUSION 4 LTS</t>
  </si>
  <si>
    <t>ESM. SINT. VERDE ILUSION 1/2 L</t>
  </si>
  <si>
    <t>ESM. SINT. VERDE ILUSION 1/4 L</t>
  </si>
  <si>
    <t>ESM. SINT. VICUÑA 1 LT.</t>
  </si>
  <si>
    <t>ESM. SINT. VICUÑA 4 LTS.</t>
  </si>
  <si>
    <t>ESM. SINT. VICUÑA 1/2 LT.</t>
  </si>
  <si>
    <t>ESM. SINT. VICUÑA 1/4 LT.</t>
  </si>
  <si>
    <t>ESM. SINT. CREMA 1 LT.</t>
  </si>
  <si>
    <t>ESM. SINT. CREMA 4 LTS.</t>
  </si>
  <si>
    <t>ESM. SINT. CREMA 1/2 LT.</t>
  </si>
  <si>
    <t>ESM. SINT. CREMA 1/4 LT.</t>
  </si>
  <si>
    <t>ESM. SINT. CASTAÑO 1 LT.</t>
  </si>
  <si>
    <t>ESM. SINT. CASTAÑO 4 LTS.</t>
  </si>
  <si>
    <t>ESM. SINT. CASTAÑO 1/2 LT.</t>
  </si>
  <si>
    <t>ESM. SINT. CASTAÑO 1/4 LT.</t>
  </si>
  <si>
    <t>ESM. SINT. VERDE NOCHE 1 LT.</t>
  </si>
  <si>
    <t>ESM. SINT. VERDE NOCHE 4 LTS.</t>
  </si>
  <si>
    <t>ESM. SINT. VERDE NOCHE 1/2 LT.</t>
  </si>
  <si>
    <t>ESM. SINT. VERDE NOCHE 1/4 LT.</t>
  </si>
  <si>
    <t>ESM. SINT. AZUL TRAFUL 1 LT.</t>
  </si>
  <si>
    <t>ESM. SINT. AZUL TRAFUL 4 LTS.</t>
  </si>
  <si>
    <t>ESM. SINT. AZUL TRAFUL 1/2 LT.</t>
  </si>
  <si>
    <t>ESM. SINT. AZUL TRAFUL 1/4 LT.</t>
  </si>
  <si>
    <t>ESM. SINT. VIOLETA 1 LT.</t>
  </si>
  <si>
    <t>ESM. SINT. VIOLETA 4 LTS.</t>
  </si>
  <si>
    <t>ESM. SINT. VIOLETA 1/2 LT.</t>
  </si>
  <si>
    <t>ESM. SINT. VIOLETA 1/4 LT.</t>
  </si>
  <si>
    <t>ESM. SINT. AZUL MARINO 1 LT.</t>
  </si>
  <si>
    <t>ESM. SINT. AZUL MARINO 4 LTS.</t>
  </si>
  <si>
    <t>ESM. SINT. AZUL MARINO 1/2 LT.</t>
  </si>
  <si>
    <t>ESM. SINT. AZUL MARINO 1/4 LT.</t>
  </si>
  <si>
    <t>ESM. SINT. OCRE  1 LT.</t>
  </si>
  <si>
    <t>ESM. SINT. OCRE  4 LTS.</t>
  </si>
  <si>
    <t>ESM. SINT. OCRE 1/2 LT.</t>
  </si>
  <si>
    <t>ESM. SINT. OCRE 1/4 LT.</t>
  </si>
  <si>
    <t>ESM. SINT. TABACO  1 LT.</t>
  </si>
  <si>
    <t>ESM. SINT. TABACO  4 LTS.</t>
  </si>
  <si>
    <t>ESM. SINT. TABACO 1/2 LT.</t>
  </si>
  <si>
    <t>ESM. SINT. TABACO 1/4 LT.</t>
  </si>
  <si>
    <t>BASE TRANSP. BRILLANTE 0.9</t>
  </si>
  <si>
    <t>BASE TRANSP. BRILLANTE 3.6</t>
  </si>
  <si>
    <t>ESM. SINT. AMARILLO MED. 1 LT.</t>
  </si>
  <si>
    <t>ESM. SINT. AMARILLO MED. 4 LTS</t>
  </si>
  <si>
    <t>ESM. SINT. AMARILLO MED. 1/2 L</t>
  </si>
  <si>
    <t>ESM. SINT. AMARILLO MED. 1/4 L</t>
  </si>
  <si>
    <t>ESM. SINT. BLANCO MATE  1 LT.</t>
  </si>
  <si>
    <t>ESM. SINT. BLANCO MATE 4 LTS.</t>
  </si>
  <si>
    <t>ESM. SINT. BLANCO MATE 1/2 LT.</t>
  </si>
  <si>
    <t>ESM. SINT. BLANCO MATE 1/4 LT.</t>
  </si>
  <si>
    <t>ESM. SINT. NEGRO MATE 1 LT.</t>
  </si>
  <si>
    <t>ESM. SINT. NEGRO MATE 4 LTS.</t>
  </si>
  <si>
    <t>ESM. SINT. NEGRO MATE 1/2 LT.</t>
  </si>
  <si>
    <t>ESM. SINT. NEGRO MATE 1/4 LT.</t>
  </si>
  <si>
    <t>PISCINAS CAUCHO ACRILICO 1 LT.</t>
  </si>
  <si>
    <t>PISCINAS CAUCHO ACRILICO 4 LTS</t>
  </si>
  <si>
    <t>PISCINAS CAUCHO ACRILICO 20 LT</t>
  </si>
  <si>
    <t>PISC CAUCHO ACRIL BASE BCA 1 L</t>
  </si>
  <si>
    <t>PISC CAUCHO ACRIL BASE BCA 4 L</t>
  </si>
  <si>
    <t>PISC CAUCHO ACRIL BASE BCA 20</t>
  </si>
  <si>
    <t>PREMIUM PLUS ULTRA LAV.MATE 1 L</t>
  </si>
  <si>
    <t>PREMIUM PLUS ULTRA LAV.MATE 4 L</t>
  </si>
  <si>
    <t>PREMIUM PLUS ULTRA LAV.MATE 10 L</t>
  </si>
  <si>
    <t xml:space="preserve">PREMIUM PLUS ULTRA LAV.MATE 20 L           </t>
  </si>
  <si>
    <t>ANTIOXIDO CROMATO RJO 1 LT.</t>
  </si>
  <si>
    <t>ANTIOXIDO CROMATO RJO 4 LTS.</t>
  </si>
  <si>
    <t>ANTIOXIDO CROMATO RJO 1/4 LT.</t>
  </si>
  <si>
    <t>ANTIOXIDO CROMATO NEGRO 1 LT.</t>
  </si>
  <si>
    <t>ANTIOXIDO CROMATO NEGRO 4 LT.</t>
  </si>
  <si>
    <t>ANTIOXIDO CROMATO NEGRO 20 LTS</t>
  </si>
  <si>
    <t>ANTIOXIDO CROMATO GRIS 1 LT.</t>
  </si>
  <si>
    <t>ANTIOXIDO CROMATO GRIS 4 LTS.</t>
  </si>
  <si>
    <t>ANTIOXIDO CROMATO GRIS 20 LTS.</t>
  </si>
  <si>
    <t>FONDO BLANCO UNIVERSAL PRE 1 L</t>
  </si>
  <si>
    <t>FONDO BLANCO UNIVERSAL PRE 4 L</t>
  </si>
  <si>
    <t>FONDO BLANCO UNIV. PRE 1/2 L</t>
  </si>
  <si>
    <t>FONDO BLANCO UNIV. PRE 20 L</t>
  </si>
  <si>
    <t>CONVERTIDOR OXIDO BLANCO 1 LT.</t>
  </si>
  <si>
    <t>CONVERTIDOR OXIDO BLANCO 4 LT.</t>
  </si>
  <si>
    <t>CONVERTIDOR OXIDO BLANCO 1/2</t>
  </si>
  <si>
    <t>CONVERTIDOR OXIDO NEGRO 1 LT.</t>
  </si>
  <si>
    <t>CONVERTIDOR OXIDO NEGRO 4 LTS.</t>
  </si>
  <si>
    <t>CONVERTIDOR OXIDO NEGRO 1/2 LT</t>
  </si>
  <si>
    <t>CONVERTIDOR OXIDO ROJO 1 LT.</t>
  </si>
  <si>
    <t>CONVERTIDOR OXIDO ROJO 4 LTS.</t>
  </si>
  <si>
    <t>CONVERTIDOR OXIDO GRIS 1 L</t>
  </si>
  <si>
    <t>CONVERTIDOR OXIDO GRIS 4 L</t>
  </si>
  <si>
    <t>BARNIZ MARINO MI COLOR 1 LT.</t>
  </si>
  <si>
    <t>BARNIZ MARINO MI COLOR 4 LTS.</t>
  </si>
  <si>
    <t>BARNIZ MARINO MI COLOR 1/2 L</t>
  </si>
  <si>
    <t>BARNIZ MARINO MI COLOR 1/4 LT.</t>
  </si>
  <si>
    <t>BARNIZ MARINO 20 LTS.</t>
  </si>
  <si>
    <t>BARNIZ MARINO SATINADO 1 LT.</t>
  </si>
  <si>
    <t>BARNIZ MARINO SATINADO 4 LTS.</t>
  </si>
  <si>
    <t>BARNIZ MARINO C/FILTRO UV 1 LT</t>
  </si>
  <si>
    <t>BARNIZ MARINO C/FILTRO UV 4 LT</t>
  </si>
  <si>
    <t>3x1 ESM. BLANCO 1 LT.</t>
  </si>
  <si>
    <t>3x1 ESM. BLANCO 4 LTS.</t>
  </si>
  <si>
    <t>3x1 ESM. BLANCO 1/2 LT.</t>
  </si>
  <si>
    <t>3x1 ESM. BLANCO 1/4 LT.</t>
  </si>
  <si>
    <t>3x1 ESM. BLANCO 20 LTS</t>
  </si>
  <si>
    <t>3x1 ESM. BERMELLON 1 LT.</t>
  </si>
  <si>
    <t>3x1 ESM. BERMELLON 4 LTS</t>
  </si>
  <si>
    <t>3x1 ESM. BERMELLON 1/2 L</t>
  </si>
  <si>
    <t>3x1 ESM. AMARILLO 1 LT.</t>
  </si>
  <si>
    <t>3x1 ESM. AMARILLO 4 LTS</t>
  </si>
  <si>
    <t>3x1 ESM. AMARILLO 1/2 LT</t>
  </si>
  <si>
    <t>3x1 ESM. NEGRO 1 LT.</t>
  </si>
  <si>
    <t>3x1 ESM. NEGRO 4 LTS.</t>
  </si>
  <si>
    <t>3x1 ESM. NEGRO 1/2 LT</t>
  </si>
  <si>
    <t>3x1 ESM. NEGRO 1/4 LT.</t>
  </si>
  <si>
    <t>3x1 ESM. GRIS 020 1 LT.</t>
  </si>
  <si>
    <t>3x1 ESM. GRIS 020 4 LTS.</t>
  </si>
  <si>
    <t>3x1 ESM. GRIS 020 1/2 LT.</t>
  </si>
  <si>
    <t>3x1 ESM. VERDE INGLES 1 LT.</t>
  </si>
  <si>
    <t>3X1 ESM. VERDE INGLES 4 LTS.</t>
  </si>
  <si>
    <t>3X1 ESM. VERDE INGLES 1/2 LT.</t>
  </si>
  <si>
    <t>3X1 ESM. VERDE INGLES 20 LTS.</t>
  </si>
  <si>
    <t>3X1 ESM. AZUL MARINO 1 LT.</t>
  </si>
  <si>
    <t>3X1 ESM. AZUL MARINO 4 LTS.</t>
  </si>
  <si>
    <t>PROTEC IMPREGNANTE 1 L SAT.</t>
  </si>
  <si>
    <t>PROTEC IMPREGNANTE 4 L SAT.</t>
  </si>
  <si>
    <t>PROTEC BARNIZ 3 FILTRO UV 1 L</t>
  </si>
  <si>
    <t>PROTEC BARNIZ 3 FILTRO UV 4 L</t>
  </si>
  <si>
    <t>PROTEC BARNIZ BRILLANTE 1 L</t>
  </si>
  <si>
    <t>PROTEC BARNIZ BRILLANTE 4 L</t>
  </si>
  <si>
    <t>PROTEC BARNIZ BRILLANTE 1/2 L</t>
  </si>
  <si>
    <t>PROTEC BARNIZ BRILLANTE 1/4 L</t>
  </si>
  <si>
    <t>PROTEC BARNIZ BRILLANTE 20 L</t>
  </si>
  <si>
    <t>PROTEC BARNIZ MATE 1 LT.</t>
  </si>
  <si>
    <t>PROTEC BARNIZ MATE 4 LT.</t>
  </si>
  <si>
    <t>PROTEC BARNIZ SATINADO 1 LT</t>
  </si>
  <si>
    <t>PROTEC BARNIZ SATINADO 4 LT</t>
  </si>
  <si>
    <t>TINTA PROTEC NATURAL X 120 CC</t>
  </si>
  <si>
    <t>TINTA PROTEC NATURAL X 30 CC</t>
  </si>
  <si>
    <t>TINTA PROTEC CEDRO X 120 CC</t>
  </si>
  <si>
    <t>TINTA PROTEC CEDRO X 30 CC</t>
  </si>
  <si>
    <t>TINTA PROTEC ROBLE X 120 CC</t>
  </si>
  <si>
    <t>TINTA PROTEC ROBLE X 30 CC</t>
  </si>
  <si>
    <t>TINTA PROTEC CAOBA X 120 CC</t>
  </si>
  <si>
    <t>TINTA PROTEC CAOBA X 30 CC</t>
  </si>
  <si>
    <t>TINTA PROTEC NOGAL X 120 CC</t>
  </si>
  <si>
    <t>TINTA PROTEC NOGAL X 30 CC</t>
  </si>
  <si>
    <t>TINTA P/MADERA CEDRO 240 CM3</t>
  </si>
  <si>
    <t>TINTA P/MADERA CEDRO  60 CM3</t>
  </si>
  <si>
    <t>TINTA P/MADERA CAOBA 240 CM3</t>
  </si>
  <si>
    <t>TINTA P/MADERA CAOBA  60 CM3</t>
  </si>
  <si>
    <t>TINTA P/MADERA NOGAL 240 CM3</t>
  </si>
  <si>
    <t>TINTA P/MADERA NOGAL  60 CM3</t>
  </si>
  <si>
    <t>TINTA P/MAD.ROBLE CLARO 240 CM</t>
  </si>
  <si>
    <t>TINTA P/MAD.ROBLE CLARO 60 CM3</t>
  </si>
  <si>
    <t>TINTA P/MAD.ROBLE OSCURO 240 C</t>
  </si>
  <si>
    <t>TINTA P/MAD.ROBLE OSCURO 60 CM</t>
  </si>
  <si>
    <t>TINTA P/MADERA VIRARO 240 CM3</t>
  </si>
  <si>
    <t>TINTA P/MADERA VIRARO 60 CM3</t>
  </si>
  <si>
    <t>TINTA P/MADERA ALGARROBO 240 C</t>
  </si>
  <si>
    <t>TINTA P/MADERA ALGARROBO 60 CM</t>
  </si>
  <si>
    <t>TINTA P/MADERA PETIRIBI 240 CM</t>
  </si>
  <si>
    <t>TINTA P/MADERA PETIRIBI  60 CM</t>
  </si>
  <si>
    <t>SOLPLAST INTERIOR 20 LTS.</t>
  </si>
  <si>
    <t>MI COLOR AMAT INT 3 EN 1 X 4</t>
  </si>
  <si>
    <t>MI COLOR AMAT INT 3 EN 1 X 10</t>
  </si>
  <si>
    <t>MI COLOR AMAT INT 3 EN 1 X 20</t>
  </si>
  <si>
    <t>INTERIOR ACRILICO MI COLOR 4L</t>
  </si>
  <si>
    <t>INTERIOR ACRILICO MI COLOR 10</t>
  </si>
  <si>
    <t>INTERIOR ACRILICO MI COLOR  20</t>
  </si>
  <si>
    <t>MI PARED INTERIOR LAVABLE X 1</t>
  </si>
  <si>
    <t>MI PARED INTERIOR LAVABLE X 4</t>
  </si>
  <si>
    <t>MI PARED INTERIOR LAVABLE X 10</t>
  </si>
  <si>
    <t>MI PARED INTERIOR LAVABLE X 20</t>
  </si>
  <si>
    <t>PREMIUM DECO 1 Lt.</t>
  </si>
  <si>
    <t>PREMIUM DECO 4 Lts.</t>
  </si>
  <si>
    <t>PREMIUM DECO 10 Lts.</t>
  </si>
  <si>
    <t>PREMIUM DECO 20 Lts.</t>
  </si>
  <si>
    <t>CIELORRASO 1 L.</t>
  </si>
  <si>
    <t>CIELORRASO 4 L.</t>
  </si>
  <si>
    <t>CIELORRASO 20 L.</t>
  </si>
  <si>
    <t>SOLPLAST EXT INT 20 L</t>
  </si>
  <si>
    <t>MI COLOR EXTERIOR-INTERIOR X 4 LTS.</t>
  </si>
  <si>
    <t>MI COLOR EXT-INT X 10</t>
  </si>
  <si>
    <t>MI COLOR EXTERIOR-INTERIOR X 20LTS.</t>
  </si>
  <si>
    <t>FRENTES   1 L.</t>
  </si>
  <si>
    <t>FRENTES   4 L.</t>
  </si>
  <si>
    <t>FRENTES  10 L.</t>
  </si>
  <si>
    <t>FRENTES  20 L.</t>
  </si>
  <si>
    <t>MI PARED EXT-INT X 1 L</t>
  </si>
  <si>
    <t>MI PARED EXT-INT 4 LTS</t>
  </si>
  <si>
    <t>MI PARED EXT-INT 10 LTS.</t>
  </si>
  <si>
    <t>MI PARED EXT-INT 20 LTS.</t>
  </si>
  <si>
    <t>MI COLOR LAVABLE X 4 LTS.</t>
  </si>
  <si>
    <t>MI COLOR LAVABLE X 20 LTS.</t>
  </si>
  <si>
    <t>MI COLOR FRENTES X 4 LTS.</t>
  </si>
  <si>
    <t>MI COLOR FRENTES X 20 LTS.</t>
  </si>
  <si>
    <t xml:space="preserve">LATEX INT CHAU BACTERIA 4 L </t>
  </si>
  <si>
    <t xml:space="preserve">LATEX INT CHAU BACTERIA 20 L </t>
  </si>
  <si>
    <t>ENDUIDO INTERIOR 1 L</t>
  </si>
  <si>
    <t>ENDUIDO INTERIOR 4 L</t>
  </si>
  <si>
    <t>ENDUIDO INTERIOR 10 L</t>
  </si>
  <si>
    <t>ENDUIDO INTERIOR 20 L</t>
  </si>
  <si>
    <t>ENDUIDO EXTERIOR 1 L</t>
  </si>
  <si>
    <t>ENDUIDO EXTERIOR 4 L</t>
  </si>
  <si>
    <t>ENDUIDO EXTERIOR 10 L</t>
  </si>
  <si>
    <t>ENDUIDO EXTERIOR 20 L</t>
  </si>
  <si>
    <t>FIJADOR AL AGUA 1 L.</t>
  </si>
  <si>
    <t>FIJADOR AL AGUA 4 L.</t>
  </si>
  <si>
    <t>FIJADOR AL AGUA 10 L.</t>
  </si>
  <si>
    <t>FIJADOR AL AGUA 20 L.</t>
  </si>
  <si>
    <t>PISCINAS ACUOSO 1 LT.</t>
  </si>
  <si>
    <t>PISCINAS ACUOSO 4 LTS.</t>
  </si>
  <si>
    <t>PISCINAS ACUOSO 10 LTS.</t>
  </si>
  <si>
    <t>PISCINAS BLANCO ACUOSO 1 LT.</t>
  </si>
  <si>
    <t>PISCINAS BLANCO ACUOSO 4 LT.</t>
  </si>
  <si>
    <t>PISCINAS BLANCO ACUOSO 10 LTS.</t>
  </si>
  <si>
    <t>MEM.PASTA MI TECHO POLIUR 4 KG</t>
  </si>
  <si>
    <t>MEM.PASTA MI TECHO POLIUR 10KG</t>
  </si>
  <si>
    <t>MEM.PASTA MI TECHO POLIUR 20KG</t>
  </si>
  <si>
    <t>MI TECHO CON POLIU R.CERAMI X4</t>
  </si>
  <si>
    <t>MI TECHO CON POLIU R.CERAM X10</t>
  </si>
  <si>
    <t>MI TECHO CON POLIU R.CERAM X20</t>
  </si>
  <si>
    <t>MEMBRANA FIBRADA MI COLOR 1</t>
  </si>
  <si>
    <t>MEMBRANA FIBRADA MI COLOR 10</t>
  </si>
  <si>
    <t>MEMBRANA FIBRADA MI COLOR 20</t>
  </si>
  <si>
    <t>MEMB.FIBR.RJO.CERAM MI COLOR 1</t>
  </si>
  <si>
    <t>MEMB.FIBR.RJO.CERAM MI COLOR 5</t>
  </si>
  <si>
    <t>MEMB FIBRADA RJO.CERAM X 10</t>
  </si>
  <si>
    <t>MEMB FIBRADA RJO.CERAM X 20</t>
  </si>
  <si>
    <t>TECHOSFLEX X 1 KG.</t>
  </si>
  <si>
    <t>TECHOSFLEX 5 KG.</t>
  </si>
  <si>
    <t>TECHOSFLEX 10 KG.</t>
  </si>
  <si>
    <t>TECHOSFLEX BLANCO 20 kg</t>
  </si>
  <si>
    <t>TECHOSFLEX ROJO CERAM 1 KG.</t>
  </si>
  <si>
    <t>TECHOSFLEX ROJO CERAM 5 KG.</t>
  </si>
  <si>
    <t>TECHOSFLEX ROJO CERAM 10 KG.</t>
  </si>
  <si>
    <t>TECHOSFLEX ROJO CERAM 20 KG</t>
  </si>
  <si>
    <t>TECHOSFLEX GRIS CEMENT 1 KG</t>
  </si>
  <si>
    <t>TECHOSFLEX GRIS CEMENT 5 KG.</t>
  </si>
  <si>
    <t>TECHOSFLEX GRIS CEMENT 10 KG</t>
  </si>
  <si>
    <t>TECHOSFLEX GRIS CEM.20 kg</t>
  </si>
  <si>
    <t>INTEN FRENT MUROS ROJO TEJA 1</t>
  </si>
  <si>
    <t>INTEN FRENT MUROS ROJO TEJA 4</t>
  </si>
  <si>
    <t>INTEN FRENT MUROS ROJO TEJA 10</t>
  </si>
  <si>
    <t>INTEN FRENT MUROS ROJO TEJA 20</t>
  </si>
  <si>
    <t>INTEN FRENT MUROS ROJO BORG 1</t>
  </si>
  <si>
    <t>INTEN FRENT MUROS ROJO BORG 4</t>
  </si>
  <si>
    <t>INTEN FRENT MUROS ROJO BORG 10</t>
  </si>
  <si>
    <t>INTEN FRENT MUROS ROJO BORG 20</t>
  </si>
  <si>
    <t>INTEN FRENT MUROS AMARILLO 1 L</t>
  </si>
  <si>
    <t>INTEN FRENT MUROS AMARILLO 4 L</t>
  </si>
  <si>
    <t>INTEN FRENT MUROS AMARILLO 10</t>
  </si>
  <si>
    <t>INTEN FRENT MUROS AMARILLO 20</t>
  </si>
  <si>
    <t>INTEN FRENT MUROS BERMELLON 1</t>
  </si>
  <si>
    <t>INTEN FRENT MUROS BERMELLON 4</t>
  </si>
  <si>
    <t>INTEN FRENT MUROS BERMELL 10</t>
  </si>
  <si>
    <t>INTEN FRENT MUROS BERMELL 20</t>
  </si>
  <si>
    <t>INTEN FRENT MURO NEGR EBANO 1</t>
  </si>
  <si>
    <t>INTEN FRENT MURO NEGR EBANO 4</t>
  </si>
  <si>
    <t>INTEN FRENT MURO NEGR EBANO 10</t>
  </si>
  <si>
    <t>INTEN FRENT MURO NEGR EBANO 20</t>
  </si>
  <si>
    <t>INTEN FRENT MUR GRIS CEMENT 1</t>
  </si>
  <si>
    <t>INTEN FRENT MUR GRIS CEMENT 4</t>
  </si>
  <si>
    <t>INTEN FRENT MUR GRIS CEMENT 10</t>
  </si>
  <si>
    <t>INTEN FRENT MUR GRIS CEMENT 20</t>
  </si>
  <si>
    <t>INTEN FRENT MURO VERD FORES 1</t>
  </si>
  <si>
    <t>INTEN FRENT MURO VERD FORES 4</t>
  </si>
  <si>
    <t>INTEN FRENT MURO VERD FORES 10</t>
  </si>
  <si>
    <t>INTEN FRENT MURO VERD FORES 20</t>
  </si>
  <si>
    <t>INTEN FRENT MURO VERDE SAF 1</t>
  </si>
  <si>
    <t>INTEN FRENT MURO VERDE SAF 4</t>
  </si>
  <si>
    <t>INTEN FRENT MURO VERDE SAF 10</t>
  </si>
  <si>
    <t>INTEN FRENT MURO VERDE SAF 20</t>
  </si>
  <si>
    <t>INTEN FRENT MUROS AZUL TRAF 1</t>
  </si>
  <si>
    <t>INTEN FRENT MUROS AZUL TRAF 4</t>
  </si>
  <si>
    <t>INTEN FRENT MUROS AZUL TRAF 10</t>
  </si>
  <si>
    <t>INTEN FRENT MUROS AZUL TRAF 20</t>
  </si>
  <si>
    <t>INTEN FRENT MUROS OCRE 1</t>
  </si>
  <si>
    <t>INTEN FRENT MUROS  OCRE 4</t>
  </si>
  <si>
    <t>INTEN FRENT MUROS  OCRE 10 LTS</t>
  </si>
  <si>
    <t>INTEN FRENT MUROS  OCRE 20 LTS</t>
  </si>
  <si>
    <t>INTEN FRENT MUROS MANDARINA 1</t>
  </si>
  <si>
    <t>INTEN FRENT MUROS MANDARINA 4</t>
  </si>
  <si>
    <t>INTEN FRENT MUROS MANDARINA 10</t>
  </si>
  <si>
    <t>INTEN FRENT MUROS MANDARINA 20</t>
  </si>
  <si>
    <t>INTEN FRENT MUROS MANZANA 1 L.</t>
  </si>
  <si>
    <t>INTEN FRENT MUROS MANZANA 4 L.</t>
  </si>
  <si>
    <t>INTEN FRENT MUROS MANZANA 10 L</t>
  </si>
  <si>
    <t>INTEN FRENT MUROS MANZANA 20 L</t>
  </si>
  <si>
    <t>INTEN FRENT MUROS DENIM 1 L.</t>
  </si>
  <si>
    <t>INTEN FRENT MUROS DENIM 4 L.</t>
  </si>
  <si>
    <t>INTEN FRENT MUROS DENIM 10 L.</t>
  </si>
  <si>
    <t>INTEN FRENT MUROS DENIM 20 L.</t>
  </si>
  <si>
    <t>INTEN FRENT MUROS AGATA 1L</t>
  </si>
  <si>
    <t>INTEN FRENT MUROS AGATA 4 L</t>
  </si>
  <si>
    <t>INTEN FRENT MUROS AGATA 10 L</t>
  </si>
  <si>
    <t>INTEN FRENT MUROS AGATA 20 L</t>
  </si>
  <si>
    <t>INTEN FRENT MUROS HELIOTROPO 1</t>
  </si>
  <si>
    <t>INTEN FRENT MUROS HELIOTROPO 4</t>
  </si>
  <si>
    <t>INTEN FRENT MURO HELIOTROPO 10</t>
  </si>
  <si>
    <t>INTEN FRENT MURO HELIOTROPO 20</t>
  </si>
  <si>
    <t>PREMIUM PLUS SATINADO ULTRA LAV. 1 L.</t>
  </si>
  <si>
    <t>PREMIUM PLUS SATINADO ULTRA LAV. 4 L.</t>
  </si>
  <si>
    <t>PREMIUM PLUS SATINADO ULTRA LAV.10 L.</t>
  </si>
  <si>
    <t>PREMIUM PLUS SATINADO ULTRA LAV. 20 L.</t>
  </si>
  <si>
    <t xml:space="preserve">PREM PLUS SAT.B.TRANS.U.LA.0,9          </t>
  </si>
  <si>
    <t xml:space="preserve">PREM PLUS SAT.B.TRANS.U.LA.3,6          </t>
  </si>
  <si>
    <t>PREM.SUPER LAVAB B.TRANSP 0,9</t>
  </si>
  <si>
    <t>PREM.SUPER LAVAB B.TRANSP 3,6</t>
  </si>
  <si>
    <t>PREM.SUPER LAVAB B.TRANSP 9</t>
  </si>
  <si>
    <t>PREM.SUPER LAVAB B.TRANSP 18</t>
  </si>
  <si>
    <t>FRENTES BASE TRANSPARENTE 0,9 L.</t>
  </si>
  <si>
    <t>FRENTES BASE TRANSPARENTE 3.6 L.</t>
  </si>
  <si>
    <t xml:space="preserve">FRENTES BASE TRANSP 9 L. </t>
  </si>
  <si>
    <t xml:space="preserve">FRENTES BASE TRANSP 18 L.     </t>
  </si>
  <si>
    <t>MUROSFLEX BASE TRANSP 1.125 KG</t>
  </si>
  <si>
    <t>MUROSFLEX BASE TRANSP 4,5 KG</t>
  </si>
  <si>
    <t>MUROSFLEX BASE TRANSP 11,25 KG</t>
  </si>
  <si>
    <t>MUROSFLEX BASE TRANSP 22,5 KG</t>
  </si>
  <si>
    <t>PREMIUM SUPER LAVABLE 1 L.</t>
  </si>
  <si>
    <t>PREMIUM SUPER LAVABLE 4 L.</t>
  </si>
  <si>
    <t>PREMIUM SUPER LAVABLE 10 L.</t>
  </si>
  <si>
    <t>PREMIUM SUPER LAVABLE 20 L.</t>
  </si>
  <si>
    <t>LATEX INTENSOS GIRASOL 1 L.</t>
  </si>
  <si>
    <t>LATEX INTENSOS GIRASOL 4 L.</t>
  </si>
  <si>
    <t>LATEX INTENSOS GIRASOL 10 L.</t>
  </si>
  <si>
    <t>LATEX INTENSOS GIRASOL 20 L.</t>
  </si>
  <si>
    <t>LATEX INTENSOS CARMESI 1 L.</t>
  </si>
  <si>
    <t>LATEX INTENSOS CARMESI 4 L.</t>
  </si>
  <si>
    <t>LATEX INTENSOS CARMESI 10 L.</t>
  </si>
  <si>
    <t>LATEX INTENSOS MANDARINA 1 L.</t>
  </si>
  <si>
    <t>LATEX INTENSOS MANDARINA 4 L.</t>
  </si>
  <si>
    <t>LATEX INTENSOS MANDARINA 20 L.</t>
  </si>
  <si>
    <t>LATEX INTENSOS MANZANA 1 L.</t>
  </si>
  <si>
    <t>LATEX INTENSOS MANZANA 4 L.</t>
  </si>
  <si>
    <t>LATEX INTENSOS MANZANA 20 L.</t>
  </si>
  <si>
    <t>LATEX INTENSOS DENIM 1 L.</t>
  </si>
  <si>
    <t>LATEX INTENSOS DENIM 4 L.</t>
  </si>
  <si>
    <t>LATEX INTENSOS DENIM 10 L.</t>
  </si>
  <si>
    <t>LATEX INTENSOS DENIM 20 L.</t>
  </si>
  <si>
    <t>LATEX INTENSOS AGATA 1L</t>
  </si>
  <si>
    <t>LATEX INTENSOS AGATA 4 L</t>
  </si>
  <si>
    <t>LATEX INTENSOS AGATA 20 L</t>
  </si>
  <si>
    <t>LATEX INTENSOS HELIOTROPO 1L</t>
  </si>
  <si>
    <t>LATEX INTENSOS HELIOTROPO 4 L</t>
  </si>
  <si>
    <t>LATEX INTENSOS HELIOTROPO 10 L</t>
  </si>
  <si>
    <t>LATEX INTENSOS HELIOTROPO 20 L</t>
  </si>
  <si>
    <t>MI COLOR X 1 LATEX ACERO</t>
  </si>
  <si>
    <t>MI COLOR X 4 LATEX ACERO</t>
  </si>
  <si>
    <t>MI COLOR X 1 LATEX ALCAPARRA</t>
  </si>
  <si>
    <t>MI COLOR X 4 LATEX ALCAPARRA</t>
  </si>
  <si>
    <t>MI COLOR X 4 LATEX AZUL DE PRU</t>
  </si>
  <si>
    <t>MI COLOR X 1 LATEX AZUL DE PRU</t>
  </si>
  <si>
    <t>MI COLOR X 1 LATEX CARAMELO</t>
  </si>
  <si>
    <t>MI COLOR X 4 LATEX CARAMELO</t>
  </si>
  <si>
    <t>MI COLOR X 1 LATEX CEIBO</t>
  </si>
  <si>
    <t>MI COLOR X 4 LATEX CEIBO</t>
  </si>
  <si>
    <t>MI COLOR X 1 LATEX CHOCOLATE</t>
  </si>
  <si>
    <t>MI COLOR X 4 LATEX CHOCOLATE</t>
  </si>
  <si>
    <t>MI COLOR X 1 LATEX ESPLENDOR</t>
  </si>
  <si>
    <t>MI COLOR X 4 LATEX ESPLENDOR</t>
  </si>
  <si>
    <t>MI COLOR X 1 LATEX FRAMBUESA</t>
  </si>
  <si>
    <t>MI COLOR X 4 LATEX FRAMBUESA</t>
  </si>
  <si>
    <t>MI COLOR X 1 LATEX HELECHO</t>
  </si>
  <si>
    <t>MI COLOR X 4 LATEX HELECHO</t>
  </si>
  <si>
    <t>MI COLOR X 1 LATEX KIWI</t>
  </si>
  <si>
    <t>MI COLOR X 4 LATEX KIWI</t>
  </si>
  <si>
    <t>MI COLOR X 1 LATEX LAVA</t>
  </si>
  <si>
    <t>MI COLOR X 4 LATEX LAVA</t>
  </si>
  <si>
    <t>MI COLOR X 1 LATEX OLIVA</t>
  </si>
  <si>
    <t>MI COLOR X 4 LATEX OLIVA</t>
  </si>
  <si>
    <t>MI COLOR X 1 LATEX PAPAYA</t>
  </si>
  <si>
    <t>MI COLOR X 4 LATEX PAPAYA</t>
  </si>
  <si>
    <t>MI COLOR X 1 LATEX PUELO</t>
  </si>
  <si>
    <t>MI COLOR X 4 LATEX PUELO</t>
  </si>
  <si>
    <t>MI COLOR X 1 LATEX SAUCO</t>
  </si>
  <si>
    <t>MI COLOR X 4 LATEX SAUCO</t>
  </si>
  <si>
    <t>MI COLOR X 1 LATEX TERRACOTA</t>
  </si>
  <si>
    <t>MI COLOR X 4 LATEX TERRACOTA</t>
  </si>
  <si>
    <t>MI COLOR X 1 LATEX EBANO</t>
  </si>
  <si>
    <t>IMPREGNANTE PROTEC BRILLANTE</t>
  </si>
  <si>
    <t>Blanco, Bermellón, naranja, amarillo, y amarillo mediano.</t>
  </si>
  <si>
    <t xml:space="preserve">gris perla, gris visón, ocre, tabaco, cedro y marrón </t>
  </si>
  <si>
    <t xml:space="preserve"> Blanco</t>
  </si>
  <si>
    <t>PREMIUM PLUS ULTRA LAVABLE MATE ANTIMANCHA</t>
  </si>
  <si>
    <t>CIELORRASOS</t>
  </si>
  <si>
    <t xml:space="preserve">PROTEC IMPREGNANTE BRILLANTE 1          </t>
  </si>
  <si>
    <t xml:space="preserve">PROTEC IMPREGNANTE BRILLANTE 4          </t>
  </si>
  <si>
    <t>PREMIUM DECO BASE TRANSP 0.9 L</t>
  </si>
  <si>
    <t>PREMIUM DECO BASE TRANSP 3.6 L</t>
  </si>
  <si>
    <t>PREMIUM DECO BASE TRANSP 9 L.</t>
  </si>
  <si>
    <t>PREMIUM DECO BASE TRANSP 18 L.</t>
  </si>
  <si>
    <t>FRENTESFLEX BASE TRANSP 1,125</t>
  </si>
  <si>
    <t>FRENTESFLEX BASE TRANSP 4,5 KG</t>
  </si>
  <si>
    <t>FRENTESFLEX BASE TRANSP 22,5 K</t>
  </si>
  <si>
    <t>FRENTESFLEX 1.25 KG.</t>
  </si>
  <si>
    <t>FRENTESFLEX 5 KG.</t>
  </si>
  <si>
    <t>MI PARED MUROS 12.5 KG</t>
  </si>
  <si>
    <t>FRENTESFLEX 25 KG.</t>
  </si>
  <si>
    <t>Blanco satinado</t>
  </si>
  <si>
    <t>Blanco mate</t>
  </si>
  <si>
    <t>Negro satinado</t>
  </si>
  <si>
    <t>Negro mate</t>
  </si>
  <si>
    <r>
      <t xml:space="preserve">Pallets de  </t>
    </r>
    <r>
      <rPr>
        <b/>
        <sz val="9"/>
        <rFont val="Arial"/>
        <family val="2"/>
      </rPr>
      <t xml:space="preserve">    1/4 lt/kg.</t>
    </r>
  </si>
  <si>
    <r>
      <t xml:space="preserve">Pallets de  </t>
    </r>
    <r>
      <rPr>
        <b/>
        <sz val="9"/>
        <rFont val="Arial"/>
        <family val="2"/>
      </rPr>
      <t xml:space="preserve">    1/2 lt/kg.</t>
    </r>
  </si>
  <si>
    <t>MI COLOR ESM SINT BLANCO X 1 L</t>
  </si>
  <si>
    <t>MI COLOR ESM SINT BLANCO X 4 L</t>
  </si>
  <si>
    <t>MI COLOR ESM SINT ROJO T.A.X1</t>
  </si>
  <si>
    <t>MI COLOR ESM SINT ROJO T.A.X4</t>
  </si>
  <si>
    <t>MI COLOR ESM SINT AMAR.T.A.X1</t>
  </si>
  <si>
    <t>MI COLOR ESM SINT AMAR.T.A.X4</t>
  </si>
  <si>
    <t>MI COLOR ESM SINT V.ING.T.A.X1</t>
  </si>
  <si>
    <t>MI COLOR ESM SINT V.ING.T.A.X4</t>
  </si>
  <si>
    <t>MI COLOR ESM SINT AZ.T. T.A.X1</t>
  </si>
  <si>
    <t>MI COLOR ESM SINT AZ.T. T.A.X4</t>
  </si>
  <si>
    <t>MI COL.ESM SINT GRIS020 T.A.X1</t>
  </si>
  <si>
    <t>MI COL.ESM SINT GRIS020 T.A.X4</t>
  </si>
  <si>
    <t>BLANCO ESM. SINT. SAT.1 LT.</t>
  </si>
  <si>
    <t>BLANCO ESM. SINT. SAT.4 LTS</t>
  </si>
  <si>
    <t>BLANCO ESM. SINT. SAT.1/2 LT.</t>
  </si>
  <si>
    <t>BLANCO ESM. SINT. SAT.1/4 LTS</t>
  </si>
  <si>
    <t>BLANCO ESM. SINT. SAT. 20 LTS.</t>
  </si>
  <si>
    <t>NEGRO ESM. SINT. SATINADO 1 LT</t>
  </si>
  <si>
    <t>NEGRO ESM. SINT. SATINADO 4LTS</t>
  </si>
  <si>
    <t>NEGRO ESM. SINT. SATINADO 1/2L</t>
  </si>
  <si>
    <t>NEGRO ESM. SINT. SATINADO 1/4L</t>
  </si>
  <si>
    <t xml:space="preserve">MI COLOR ESM SINT NEGRO X 1 L </t>
  </si>
  <si>
    <t xml:space="preserve">MI COLOR ESM SINT NEGRO X 4 L </t>
  </si>
  <si>
    <t xml:space="preserve">MI PARED MUROS B.TRANSP X11,25          </t>
  </si>
  <si>
    <t>Blanco y Rojo Cerámico</t>
  </si>
  <si>
    <t>REVISION</t>
  </si>
  <si>
    <t>Damasco, glicina, malbec, olivo, marcasita, adriático, caramelo y gris perla.</t>
  </si>
  <si>
    <t>LATEX INTENSOS CARAMELO 1 L.</t>
  </si>
  <si>
    <t xml:space="preserve">LATEX INTENSOS CARAMELO 4 L. </t>
  </si>
  <si>
    <t>LATEX INTENSOS GRIS PERLA 1 L.</t>
  </si>
  <si>
    <t>LATEX INTENSOS GRIS PERLA 4 L.</t>
  </si>
  <si>
    <t>Negro, verde ingles, gris 020, azul marino.</t>
  </si>
  <si>
    <t>Negro, marrón, tabaco, cedro, gris perla.</t>
  </si>
  <si>
    <t>Azul traful, azul marino, azulejo, gris020, gris espacial, marfil,</t>
  </si>
  <si>
    <t>gris hielo, verde inglés, verde claro, v. esmeralda y v. noche</t>
  </si>
  <si>
    <t xml:space="preserve">ESM MI COLOR NARANJA T.A.X4   </t>
  </si>
  <si>
    <t>ESM MI COLOR NARANJA T.A.X1  </t>
  </si>
  <si>
    <t xml:space="preserve">ESM MI COLOR MARRON T.A.X1              </t>
  </si>
  <si>
    <t xml:space="preserve">ESM MI COLOR MARRON T.A.X4   </t>
  </si>
  <si>
    <t xml:space="preserve">ESM MI COLOR AMAR.CLA.T.A X1  </t>
  </si>
  <si>
    <t xml:space="preserve">ESM MI COLOR AMAR.CLA.T.A X4  </t>
  </si>
  <si>
    <t xml:space="preserve">ESM MI COLOR VERDE ESM.T.A. X1          </t>
  </si>
  <si>
    <t xml:space="preserve">ESM MI COLOR VERDE ESM.T.A. X4          </t>
  </si>
  <si>
    <t xml:space="preserve">ESM MI COLOR AZUL MARIN.T.A.X1    </t>
  </si>
  <si>
    <t xml:space="preserve">ESM MI COLOR AZUL MARIN.T.A.X4 </t>
  </si>
  <si>
    <t xml:space="preserve">ESM MI COLOR GRIS ESPAC.T.A.X1          </t>
  </si>
  <si>
    <t xml:space="preserve">ESM MI COLOR GRIS ESPAC.T.A.X4          </t>
  </si>
  <si>
    <t xml:space="preserve">ESM MI COLOR GRIS HIELO T.A.X1          </t>
  </si>
  <si>
    <t xml:space="preserve">ESM MI COLOR GRIS HIELO T.A.X4          </t>
  </si>
  <si>
    <t xml:space="preserve">ESM MI COLOR VERDE NOCH.T.A.X1          </t>
  </si>
  <si>
    <t xml:space="preserve">ESM MI COLOR VERDE NOCH.T.A.X4          </t>
  </si>
  <si>
    <t xml:space="preserve">ESM MI COLOR AZULEJO T.A.X1             </t>
  </si>
  <si>
    <t xml:space="preserve">ESM MI COLOR AZULEJO T.A.X4             </t>
  </si>
  <si>
    <t>ESM MI COLOR TABACO T.A.X1   </t>
  </si>
  <si>
    <t xml:space="preserve">ESM MI COLOR TABACO T.A.X4              </t>
  </si>
  <si>
    <t xml:space="preserve">ESM MI COLOR CEDRO T.A.X1      </t>
  </si>
  <si>
    <t xml:space="preserve">ESM MI COLOR CEDRO T.A.X4     </t>
  </si>
  <si>
    <t xml:space="preserve">ESM MI COLOR MARFIL T.A.X1      </t>
  </si>
  <si>
    <t xml:space="preserve">ESM MI COLOR MARFIL T.A.X4 </t>
  </si>
  <si>
    <t xml:space="preserve">ESM MI COLOR GRIS PERLA T.A.X1          </t>
  </si>
  <si>
    <t xml:space="preserve">ESM MI COLOR GRIS PERLA T.A.X4          </t>
  </si>
  <si>
    <t xml:space="preserve">ESM MI COLOR VERDE CLAR.T.A.X1          </t>
  </si>
  <si>
    <t xml:space="preserve">ESM MI COLOR VERDE CLAR.T.A.X4          </t>
  </si>
  <si>
    <t xml:space="preserve">ESM SINT MI COLOR BLANCO X 1/2          </t>
  </si>
  <si>
    <t xml:space="preserve">ESM SINT MI COLOR BLANCO X 1/4          </t>
  </si>
  <si>
    <t xml:space="preserve">ESM SINT MI COLOR NEGRO X 1/2           </t>
  </si>
  <si>
    <t xml:space="preserve">ESM SINT MI COLOR NEGRO X 1/4           </t>
  </si>
  <si>
    <t>Blanco, rojo, amarillo, amarillo claro, naranja, .</t>
  </si>
  <si>
    <t xml:space="preserve">MI COLOR ESM SINT ROJ.T.A.X1/2 </t>
  </si>
  <si>
    <t xml:space="preserve">MI COLOR ESM SINT ROJ.T.A.X1/4          </t>
  </si>
  <si>
    <t xml:space="preserve">MI COLOR ESM SINT.AMA.T.A.X1/2          </t>
  </si>
  <si>
    <t xml:space="preserve">MI COLOR ESM SINT.AMA.T.A.X1/4          </t>
  </si>
  <si>
    <t xml:space="preserve">MI COLOR ESM S.AMA.CL.T.A X1/2          </t>
  </si>
  <si>
    <t xml:space="preserve">MI COLOR ESM S.AMA.CL.T.A X1/4          </t>
  </si>
  <si>
    <t xml:space="preserve">MI COLOR ESM SINT NAR.T.A.X1/2          </t>
  </si>
  <si>
    <t xml:space="preserve">MI COLOR ESM SINT NAR.T.A.X1/4 </t>
  </si>
  <si>
    <t xml:space="preserve">MI COLOR ES.SIN.AZ.T. T.A.X1/2    </t>
  </si>
  <si>
    <t xml:space="preserve">MI COLOR ES.SIN.AZ.T. T.A.X1/4  </t>
  </si>
  <si>
    <t xml:space="preserve">MI COLOR ESM S.AZU MA.T.A.X1/2          </t>
  </si>
  <si>
    <t xml:space="preserve">MI COLOR ESM S.AZU MA.T.A.X1/4          </t>
  </si>
  <si>
    <t xml:space="preserve">MI COLOR ESM SI.AZULE.T.A.X1/2          </t>
  </si>
  <si>
    <t xml:space="preserve">MI COLOR ESM SI.AZULE.T.A.X1/4          </t>
  </si>
  <si>
    <t xml:space="preserve">MI COLOR ESM S.GR020 T.A.X 1/2          </t>
  </si>
  <si>
    <t xml:space="preserve">MI COLOR ESM S.GR020 T.A.X 1/4          </t>
  </si>
  <si>
    <t xml:space="preserve">MI COLOR ESM.S.GRI ES.T.A.X1/2          </t>
  </si>
  <si>
    <t xml:space="preserve">MI COLOR ESM.S.GRI ES.T.A.X1/4          </t>
  </si>
  <si>
    <t xml:space="preserve">MI COLOR ESM S.MARFIL T.A.X1/2          </t>
  </si>
  <si>
    <t xml:space="preserve">MI COLOR ESM S.MARFIL T.A.X1/4          </t>
  </si>
  <si>
    <t xml:space="preserve">MI COLOR ESM S.GRI HI.T.A.X1/2  </t>
  </si>
  <si>
    <t>MI COLOR ESM S.GRI HI.T.A.X1/4</t>
  </si>
  <si>
    <t xml:space="preserve">MI COLOR ESM SINT V.ING.TAX1/2  </t>
  </si>
  <si>
    <t xml:space="preserve">MI COLOR ESM SINT V.ING.TAX1/4     </t>
  </si>
  <si>
    <t xml:space="preserve">MI COLOR ESM S.VER.CL.T.A.X1/2          </t>
  </si>
  <si>
    <t xml:space="preserve">MI COLOR ESM S.VER.CL.T.A.X1/4 </t>
  </si>
  <si>
    <t xml:space="preserve">MI COLOR ESM S.VER ES.T.A.X1/2     </t>
  </si>
  <si>
    <t>MI COLOR ESM S.VER ES.T.A.X1/4</t>
  </si>
  <si>
    <t xml:space="preserve">MI COLOR ESM S.VER.NO.T.A.X1/2  </t>
  </si>
  <si>
    <t xml:space="preserve">MI COLOR ESM S.VER.NO.T.A.X1/4          </t>
  </si>
  <si>
    <t xml:space="preserve">MI COLOR ESM S.MARRON T.A.X1/2          </t>
  </si>
  <si>
    <t xml:space="preserve">MI COLOR ESM S.MARRON T.A.X1/4          </t>
  </si>
  <si>
    <t xml:space="preserve">MI COLOR ESM S.TABACO T.A.X1/2          </t>
  </si>
  <si>
    <t xml:space="preserve">MI COLOR ESM S.TABACO T.A.X1/4   </t>
  </si>
  <si>
    <t xml:space="preserve">MI COLOR ESM S.CEDRO T.A.X1/2           </t>
  </si>
  <si>
    <t>MI COLOR ESM S.CEDRO T.A.X1/4</t>
  </si>
  <si>
    <t xml:space="preserve">MI COLOR ESM S.GRI PE.T.A.X1/2  </t>
  </si>
  <si>
    <t xml:space="preserve">MI COLOR ESM S.GRI PE.T.A.X1/4          </t>
  </si>
  <si>
    <t xml:space="preserve">3X1 ESM. NEGRO 20 LTS.                  </t>
  </si>
  <si>
    <t>Esmalte Brillante Plus 3 Grupo 1</t>
  </si>
  <si>
    <t>Esmalte Brillante Plus 3 Grupo 2</t>
  </si>
  <si>
    <t>Verde Claro</t>
  </si>
  <si>
    <t>Esmalte Brillante Plus 3 Grupo 3</t>
  </si>
  <si>
    <t>Esm.Brill.Plus3 Grupo 4</t>
  </si>
  <si>
    <t>Esm.Brill.Plus3 Grupo 5</t>
  </si>
  <si>
    <t>3x1 Altos Solidos Grupo 1</t>
  </si>
  <si>
    <t>3x1 Altos Solidos Grupo 2</t>
  </si>
  <si>
    <t xml:space="preserve"> Rojo Borgoña, Verde Foresta, Verde Safari, Marron Africano.</t>
  </si>
  <si>
    <t xml:space="preserve">INTENS FRENT MUR MARR AFRIC 1           </t>
  </si>
  <si>
    <t xml:space="preserve">INTENS FRENT MUR MARR AFRIC 4           </t>
  </si>
  <si>
    <t xml:space="preserve">INTENS FRENT MUR MARR AFRIC 10          </t>
  </si>
  <si>
    <t xml:space="preserve">INTENS FRENT MUR MARR AFRIC 20          </t>
  </si>
  <si>
    <t xml:space="preserve">MI COLOR ESM SINT NEGRO 20 L </t>
  </si>
  <si>
    <t>MI COLOR ESM SINT BLANCO X 20L</t>
  </si>
  <si>
    <t>MASILLA PARA DURLOCK</t>
  </si>
  <si>
    <t xml:space="preserve">MASILLA INTERIOR PRE X 6 KGS.           </t>
  </si>
  <si>
    <t xml:space="preserve">MASILLA INTERIOR PRE X 16 KGS.  </t>
  </si>
  <si>
    <t xml:space="preserve">MASILLA INTERIOR PRE X 32 KGS.          </t>
  </si>
  <si>
    <t>Enduído Int, Ext. y Masilla</t>
  </si>
  <si>
    <t>MEMBRANA FIBRADA MI COLOR 4</t>
  </si>
  <si>
    <t xml:space="preserve">SOLPLAST INTERIOR 10 LTS.     </t>
  </si>
  <si>
    <t>LISTA DE PRECIOS Nº 1141 -23/11/2023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</si>
</sst>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\ #,##0.00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0"/>
      <color theme="1"/>
      <name val="Calibri"/>
      <family val="2"/>
      <scheme val="minor"/>
    </font>
    <font>
      <b/>
      <i/>
      <u/>
      <sz val="8"/>
      <name val="Arial"/>
      <family val="2"/>
    </font>
    <font>
      <b/>
      <i/>
      <u/>
      <sz val="9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indexed="2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62">
    <xf numFmtId="0" fontId="0" fillId="0" borderId="0"/>
    <xf numFmtId="0" fontId="8" fillId="0" borderId="0">
      <alignment vertical="center"/>
    </xf>
    <xf numFmtId="0" fontId="11" fillId="5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5" borderId="0" applyNumberFormat="0" applyBorder="0" applyAlignment="0" applyProtection="0"/>
    <xf numFmtId="0" fontId="17" fillId="16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9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7" fillId="20" borderId="0" applyNumberFormat="0" applyBorder="0" applyAlignment="0" applyProtection="0"/>
    <xf numFmtId="0" fontId="19" fillId="20" borderId="6" applyNumberFormat="0" applyAlignment="0" applyProtection="0"/>
    <xf numFmtId="0" fontId="20" fillId="21" borderId="0" applyNumberFormat="0" applyBorder="0" applyAlignment="0" applyProtection="0"/>
    <xf numFmtId="0" fontId="21" fillId="22" borderId="0" applyNumberFormat="0" applyBorder="0" applyAlignment="0" applyProtection="0"/>
    <xf numFmtId="0" fontId="8" fillId="15" borderId="9" applyNumberFormat="0" applyFont="0" applyAlignment="0" applyProtection="0"/>
    <xf numFmtId="0" fontId="22" fillId="6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15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11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7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6" fillId="15" borderId="9" applyNumberFormat="0" applyFont="0" applyAlignment="0" applyProtection="0"/>
    <xf numFmtId="0" fontId="6" fillId="0" borderId="0">
      <alignment vertical="center"/>
    </xf>
    <xf numFmtId="0" fontId="6" fillId="0" borderId="0"/>
    <xf numFmtId="0" fontId="6" fillId="0" borderId="0"/>
    <xf numFmtId="0" fontId="35" fillId="0" borderId="0" applyNumberFormat="0" applyFill="0" applyBorder="0" applyAlignment="0" applyProtection="0"/>
  </cellStyleXfs>
  <cellXfs count="308">
    <xf numFmtId="0" fontId="0" fillId="0" borderId="0" xfId="0"/>
    <xf numFmtId="0" fontId="0" fillId="0" borderId="29" xfId="0" applyBorder="1"/>
    <xf numFmtId="0" fontId="10" fillId="0" borderId="0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/>
    <xf numFmtId="0" fontId="10" fillId="0" borderId="0" xfId="0" applyFont="1"/>
    <xf numFmtId="0" fontId="4" fillId="0" borderId="1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9" fontId="6" fillId="0" borderId="16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0" borderId="0" xfId="0"/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2" borderId="0" xfId="0" applyFill="1"/>
    <xf numFmtId="0" fontId="3" fillId="26" borderId="39" xfId="0" applyFont="1" applyFill="1" applyBorder="1" applyAlignment="1">
      <alignment horizontal="center" vertical="center"/>
    </xf>
    <xf numFmtId="49" fontId="3" fillId="26" borderId="39" xfId="0" applyNumberFormat="1" applyFont="1" applyFill="1" applyBorder="1" applyAlignment="1">
      <alignment horizontal="center" vertical="center" wrapText="1"/>
    </xf>
    <xf numFmtId="0" fontId="3" fillId="26" borderId="39" xfId="0" applyFont="1" applyFill="1" applyBorder="1" applyAlignment="1">
      <alignment horizontal="center" vertical="center" wrapText="1"/>
    </xf>
    <xf numFmtId="0" fontId="3" fillId="26" borderId="39" xfId="0" applyFont="1" applyFill="1" applyBorder="1" applyAlignment="1">
      <alignment horizontal="center" wrapText="1"/>
    </xf>
    <xf numFmtId="2" fontId="3" fillId="26" borderId="39" xfId="0" applyNumberFormat="1" applyFont="1" applyFill="1" applyBorder="1" applyAlignment="1">
      <alignment horizontal="center" wrapText="1"/>
    </xf>
    <xf numFmtId="0" fontId="32" fillId="26" borderId="40" xfId="0" applyFont="1" applyFill="1" applyBorder="1" applyAlignment="1">
      <alignment horizontal="center" wrapText="1"/>
    </xf>
    <xf numFmtId="0" fontId="32" fillId="26" borderId="40" xfId="0" applyFont="1" applyFill="1" applyBorder="1" applyAlignment="1">
      <alignment horizontal="center" vertical="center"/>
    </xf>
    <xf numFmtId="0" fontId="32" fillId="26" borderId="41" xfId="0" applyFont="1" applyFill="1" applyBorder="1" applyAlignment="1">
      <alignment horizontal="center" vertical="center" wrapText="1"/>
    </xf>
    <xf numFmtId="0" fontId="4" fillId="27" borderId="39" xfId="0" applyFont="1" applyFill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/>
    </xf>
    <xf numFmtId="2" fontId="6" fillId="27" borderId="39" xfId="0" applyNumberFormat="1" applyFont="1" applyFill="1" applyBorder="1" applyAlignment="1">
      <alignment horizontal="center" vertical="center"/>
    </xf>
    <xf numFmtId="0" fontId="33" fillId="27" borderId="39" xfId="0" applyFont="1" applyFill="1" applyBorder="1" applyAlignment="1">
      <alignment horizontal="center" vertical="center"/>
    </xf>
    <xf numFmtId="0" fontId="33" fillId="27" borderId="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2" fontId="6" fillId="2" borderId="39" xfId="0" applyNumberFormat="1" applyFont="1" applyFill="1" applyBorder="1" applyAlignment="1">
      <alignment horizontal="center" vertical="center"/>
    </xf>
    <xf numFmtId="0" fontId="33" fillId="2" borderId="39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2" fontId="6" fillId="2" borderId="33" xfId="0" applyNumberFormat="1" applyFont="1" applyFill="1" applyBorder="1" applyAlignment="1">
      <alignment horizontal="center" vertical="center"/>
    </xf>
    <xf numFmtId="0" fontId="33" fillId="2" borderId="33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/>
    </xf>
    <xf numFmtId="2" fontId="3" fillId="26" borderId="39" xfId="0" applyNumberFormat="1" applyFont="1" applyFill="1" applyBorder="1" applyAlignment="1">
      <alignment horizontal="center" vertical="center" wrapText="1"/>
    </xf>
    <xf numFmtId="0" fontId="32" fillId="26" borderId="40" xfId="0" applyFont="1" applyFill="1" applyBorder="1" applyAlignment="1">
      <alignment horizontal="center" vertical="center" wrapText="1"/>
    </xf>
    <xf numFmtId="0" fontId="0" fillId="2" borderId="0" xfId="0" applyFont="1" applyFill="1"/>
    <xf numFmtId="49" fontId="4" fillId="27" borderId="39" xfId="0" applyNumberFormat="1" applyFont="1" applyFill="1" applyBorder="1" applyAlignment="1">
      <alignment horizontal="center" vertical="center"/>
    </xf>
    <xf numFmtId="16" fontId="6" fillId="27" borderId="39" xfId="0" applyNumberFormat="1" applyFont="1" applyFill="1" applyBorder="1" applyAlignment="1">
      <alignment horizontal="center" vertical="center"/>
    </xf>
    <xf numFmtId="49" fontId="4" fillId="2" borderId="39" xfId="0" applyNumberFormat="1" applyFont="1" applyFill="1" applyBorder="1" applyAlignment="1">
      <alignment horizontal="center" vertical="center"/>
    </xf>
    <xf numFmtId="49" fontId="4" fillId="27" borderId="33" xfId="0" applyNumberFormat="1" applyFont="1" applyFill="1" applyBorder="1" applyAlignment="1">
      <alignment horizontal="center" vertical="center"/>
    </xf>
    <xf numFmtId="0" fontId="6" fillId="27" borderId="33" xfId="0" applyFont="1" applyFill="1" applyBorder="1" applyAlignment="1">
      <alignment horizontal="center" vertical="center"/>
    </xf>
    <xf numFmtId="49" fontId="6" fillId="25" borderId="33" xfId="0" applyNumberFormat="1" applyFont="1" applyFill="1" applyBorder="1" applyAlignment="1">
      <alignment horizontal="center" vertical="center"/>
    </xf>
    <xf numFmtId="49" fontId="33" fillId="25" borderId="33" xfId="0" applyNumberFormat="1" applyFont="1" applyFill="1" applyBorder="1" applyAlignment="1">
      <alignment horizontal="center" vertical="center"/>
    </xf>
    <xf numFmtId="0" fontId="33" fillId="27" borderId="5" xfId="0" applyFont="1" applyFill="1" applyBorder="1" applyAlignment="1">
      <alignment horizontal="center" vertical="center"/>
    </xf>
    <xf numFmtId="0" fontId="6" fillId="25" borderId="33" xfId="0" applyFont="1" applyFill="1" applyBorder="1" applyAlignment="1">
      <alignment horizontal="center" vertical="center"/>
    </xf>
    <xf numFmtId="0" fontId="33" fillId="25" borderId="5" xfId="0" applyFont="1" applyFill="1" applyBorder="1" applyAlignment="1">
      <alignment horizontal="center" vertical="center"/>
    </xf>
    <xf numFmtId="49" fontId="4" fillId="25" borderId="33" xfId="0" applyNumberFormat="1" applyFont="1" applyFill="1" applyBorder="1" applyAlignment="1">
      <alignment horizontal="center" vertical="center"/>
    </xf>
    <xf numFmtId="0" fontId="6" fillId="25" borderId="39" xfId="0" applyFont="1" applyFill="1" applyBorder="1" applyAlignment="1">
      <alignment horizontal="center" vertical="center"/>
    </xf>
    <xf numFmtId="2" fontId="6" fillId="25" borderId="39" xfId="0" applyNumberFormat="1" applyFont="1" applyFill="1" applyBorder="1" applyAlignment="1">
      <alignment horizontal="center" vertical="center"/>
    </xf>
    <xf numFmtId="2" fontId="6" fillId="25" borderId="33" xfId="0" applyNumberFormat="1" applyFont="1" applyFill="1" applyBorder="1" applyAlignment="1">
      <alignment horizontal="center" vertical="center"/>
    </xf>
    <xf numFmtId="0" fontId="0" fillId="0" borderId="42" xfId="0" applyFill="1" applyBorder="1" applyAlignment="1"/>
    <xf numFmtId="0" fontId="0" fillId="0" borderId="1" xfId="0" applyFill="1" applyBorder="1" applyAlignment="1"/>
    <xf numFmtId="0" fontId="0" fillId="0" borderId="0" xfId="0" applyFill="1" applyBorder="1" applyAlignment="1"/>
    <xf numFmtId="0" fontId="0" fillId="0" borderId="43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6" fillId="0" borderId="57" xfId="0" applyNumberFormat="1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0" fillId="0" borderId="44" xfId="0" applyBorder="1"/>
    <xf numFmtId="0" fontId="7" fillId="0" borderId="0" xfId="0" applyFont="1"/>
    <xf numFmtId="0" fontId="34" fillId="0" borderId="0" xfId="0" applyFont="1" applyAlignment="1">
      <alignment horizontal="left"/>
    </xf>
    <xf numFmtId="0" fontId="0" fillId="2" borderId="0" xfId="0" applyFill="1" applyBorder="1" applyAlignment="1">
      <alignment horizontal="center"/>
    </xf>
    <xf numFmtId="2" fontId="31" fillId="0" borderId="16" xfId="0" applyNumberFormat="1" applyFont="1" applyBorder="1" applyAlignment="1">
      <alignment horizontal="center"/>
    </xf>
    <xf numFmtId="164" fontId="31" fillId="0" borderId="1" xfId="0" applyNumberFormat="1" applyFont="1" applyBorder="1" applyAlignment="1">
      <alignment horizontal="center"/>
    </xf>
    <xf numFmtId="164" fontId="31" fillId="0" borderId="3" xfId="0" applyNumberFormat="1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4" fillId="0" borderId="44" xfId="0" applyFont="1" applyBorder="1" applyAlignment="1">
      <alignment horizontal="left"/>
    </xf>
    <xf numFmtId="165" fontId="0" fillId="0" borderId="42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5" fontId="0" fillId="2" borderId="0" xfId="0" applyNumberFormat="1" applyFill="1"/>
    <xf numFmtId="0" fontId="5" fillId="0" borderId="0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0" xfId="0" applyNumberFormat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0" fontId="0" fillId="0" borderId="55" xfId="0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165" fontId="6" fillId="2" borderId="19" xfId="0" applyNumberFormat="1" applyFont="1" applyFill="1" applyBorder="1" applyAlignment="1">
      <alignment horizontal="center"/>
    </xf>
    <xf numFmtId="165" fontId="6" fillId="2" borderId="2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65" fontId="6" fillId="0" borderId="23" xfId="0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0" fontId="0" fillId="0" borderId="2" xfId="0" applyBorder="1"/>
    <xf numFmtId="0" fontId="6" fillId="0" borderId="57" xfId="0" applyFont="1" applyBorder="1" applyAlignment="1">
      <alignment horizontal="center"/>
    </xf>
    <xf numFmtId="0" fontId="0" fillId="0" borderId="55" xfId="0" applyBorder="1"/>
    <xf numFmtId="0" fontId="6" fillId="0" borderId="59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2" borderId="0" xfId="0" applyNumberFormat="1" applyFont="1" applyFill="1" applyBorder="1" applyAlignment="1">
      <alignment horizontal="center"/>
    </xf>
    <xf numFmtId="0" fontId="0" fillId="0" borderId="60" xfId="0" applyBorder="1"/>
    <xf numFmtId="165" fontId="0" fillId="0" borderId="62" xfId="0" applyNumberFormat="1" applyBorder="1" applyAlignment="1">
      <alignment horizontal="center"/>
    </xf>
    <xf numFmtId="165" fontId="0" fillId="0" borderId="63" xfId="0" applyNumberFormat="1" applyBorder="1" applyAlignment="1">
      <alignment horizontal="center"/>
    </xf>
    <xf numFmtId="165" fontId="0" fillId="0" borderId="64" xfId="0" applyNumberFormat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5" fontId="6" fillId="2" borderId="62" xfId="0" applyNumberFormat="1" applyFont="1" applyFill="1" applyBorder="1" applyAlignment="1">
      <alignment horizontal="center"/>
    </xf>
    <xf numFmtId="165" fontId="6" fillId="2" borderId="63" xfId="0" applyNumberFormat="1" applyFont="1" applyFill="1" applyBorder="1" applyAlignment="1">
      <alignment horizontal="center"/>
    </xf>
    <xf numFmtId="165" fontId="6" fillId="2" borderId="64" xfId="0" applyNumberFormat="1" applyFont="1" applyFill="1" applyBorder="1" applyAlignment="1">
      <alignment horizontal="center"/>
    </xf>
    <xf numFmtId="165" fontId="6" fillId="0" borderId="62" xfId="0" applyNumberFormat="1" applyFont="1" applyFill="1" applyBorder="1" applyAlignment="1">
      <alignment horizontal="center"/>
    </xf>
    <xf numFmtId="165" fontId="6" fillId="0" borderId="64" xfId="0" applyNumberFormat="1" applyFont="1" applyFill="1" applyBorder="1" applyAlignment="1">
      <alignment horizontal="center"/>
    </xf>
    <xf numFmtId="0" fontId="0" fillId="0" borderId="65" xfId="0" applyBorder="1"/>
    <xf numFmtId="0" fontId="36" fillId="0" borderId="65" xfId="0" applyFont="1" applyBorder="1"/>
    <xf numFmtId="165" fontId="6" fillId="2" borderId="18" xfId="0" applyNumberFormat="1" applyFont="1" applyFill="1" applyBorder="1" applyAlignment="1">
      <alignment horizontal="center"/>
    </xf>
    <xf numFmtId="165" fontId="6" fillId="2" borderId="66" xfId="0" applyNumberFormat="1" applyFont="1" applyFill="1" applyBorder="1" applyAlignment="1">
      <alignment horizontal="center"/>
    </xf>
    <xf numFmtId="165" fontId="6" fillId="2" borderId="67" xfId="0" applyNumberFormat="1" applyFont="1" applyFill="1" applyBorder="1" applyAlignment="1">
      <alignment horizontal="center"/>
    </xf>
    <xf numFmtId="165" fontId="6" fillId="28" borderId="62" xfId="0" applyNumberFormat="1" applyFont="1" applyFill="1" applyBorder="1" applyAlignment="1">
      <alignment horizontal="center"/>
    </xf>
    <xf numFmtId="165" fontId="6" fillId="28" borderId="63" xfId="0" applyNumberFormat="1" applyFont="1" applyFill="1" applyBorder="1" applyAlignment="1">
      <alignment horizontal="center"/>
    </xf>
    <xf numFmtId="165" fontId="0" fillId="28" borderId="62" xfId="0" applyNumberFormat="1" applyFill="1" applyBorder="1" applyAlignment="1">
      <alignment horizontal="center"/>
    </xf>
    <xf numFmtId="165" fontId="0" fillId="28" borderId="63" xfId="0" applyNumberFormat="1" applyFill="1" applyBorder="1" applyAlignment="1">
      <alignment horizontal="center"/>
    </xf>
    <xf numFmtId="165" fontId="0" fillId="0" borderId="62" xfId="0" applyNumberFormat="1" applyFill="1" applyBorder="1" applyAlignment="1">
      <alignment horizontal="center"/>
    </xf>
    <xf numFmtId="165" fontId="0" fillId="0" borderId="63" xfId="0" applyNumberFormat="1" applyFill="1" applyBorder="1" applyAlignment="1">
      <alignment horizontal="center"/>
    </xf>
    <xf numFmtId="165" fontId="0" fillId="0" borderId="64" xfId="0" applyNumberFormat="1" applyFill="1" applyBorder="1" applyAlignment="1">
      <alignment horizontal="center"/>
    </xf>
    <xf numFmtId="165" fontId="0" fillId="0" borderId="65" xfId="0" applyNumberFormat="1" applyBorder="1"/>
    <xf numFmtId="165" fontId="0" fillId="0" borderId="60" xfId="0" applyNumberFormat="1" applyBorder="1"/>
    <xf numFmtId="165" fontId="0" fillId="0" borderId="18" xfId="0" applyNumberFormat="1" applyFill="1" applyBorder="1" applyAlignment="1">
      <alignment horizontal="center"/>
    </xf>
    <xf numFmtId="165" fontId="0" fillId="0" borderId="19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165" fontId="6" fillId="0" borderId="18" xfId="0" applyNumberFormat="1" applyFont="1" applyFill="1" applyBorder="1" applyAlignment="1">
      <alignment horizontal="center"/>
    </xf>
    <xf numFmtId="165" fontId="6" fillId="0" borderId="2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0" fillId="0" borderId="74" xfId="0" applyBorder="1" applyAlignment="1">
      <alignment horizontal="center"/>
    </xf>
    <xf numFmtId="0" fontId="6" fillId="0" borderId="75" xfId="0" applyFont="1" applyBorder="1" applyAlignment="1">
      <alignment horizontal="center"/>
    </xf>
    <xf numFmtId="2" fontId="0" fillId="0" borderId="65" xfId="0" applyNumberFormat="1" applyBorder="1"/>
    <xf numFmtId="165" fontId="6" fillId="0" borderId="53" xfId="0" applyNumberFormat="1" applyFont="1" applyFill="1" applyBorder="1" applyAlignment="1">
      <alignment horizontal="center"/>
    </xf>
    <xf numFmtId="0" fontId="0" fillId="0" borderId="0" xfId="0" applyFill="1" applyBorder="1"/>
    <xf numFmtId="49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5" fontId="0" fillId="28" borderId="64" xfId="0" applyNumberFormat="1" applyFill="1" applyBorder="1" applyAlignment="1">
      <alignment horizontal="center"/>
    </xf>
    <xf numFmtId="0" fontId="0" fillId="0" borderId="0" xfId="0" applyFill="1"/>
    <xf numFmtId="1" fontId="34" fillId="0" borderId="44" xfId="0" applyNumberFormat="1" applyFont="1" applyBorder="1" applyAlignment="1">
      <alignment horizontal="left"/>
    </xf>
    <xf numFmtId="0" fontId="34" fillId="2" borderId="78" xfId="0" applyFont="1" applyFill="1" applyBorder="1" applyAlignment="1">
      <alignment horizontal="left" wrapText="1"/>
    </xf>
    <xf numFmtId="165" fontId="34" fillId="0" borderId="79" xfId="0" applyNumberFormat="1" applyFont="1" applyBorder="1" applyAlignment="1">
      <alignment horizontal="center"/>
    </xf>
    <xf numFmtId="0" fontId="6" fillId="0" borderId="80" xfId="0" applyFont="1" applyBorder="1" applyAlignment="1">
      <alignment horizontal="center"/>
    </xf>
    <xf numFmtId="0" fontId="34" fillId="0" borderId="44" xfId="0" applyFont="1" applyFill="1" applyBorder="1" applyAlignment="1">
      <alignment horizontal="left"/>
    </xf>
    <xf numFmtId="1" fontId="34" fillId="0" borderId="44" xfId="0" applyNumberFormat="1" applyFont="1" applyFill="1" applyBorder="1" applyAlignment="1">
      <alignment horizontal="left"/>
    </xf>
    <xf numFmtId="0" fontId="34" fillId="0" borderId="78" xfId="0" applyFont="1" applyFill="1" applyBorder="1" applyAlignment="1">
      <alignment horizontal="left" wrapText="1"/>
    </xf>
    <xf numFmtId="165" fontId="34" fillId="0" borderId="79" xfId="0" applyNumberFormat="1" applyFont="1" applyFill="1" applyBorder="1" applyAlignment="1">
      <alignment horizontal="center"/>
    </xf>
    <xf numFmtId="0" fontId="34" fillId="2" borderId="84" xfId="0" applyFont="1" applyFill="1" applyBorder="1" applyAlignment="1">
      <alignment horizontal="left" wrapText="1"/>
    </xf>
    <xf numFmtId="0" fontId="34" fillId="0" borderId="85" xfId="0" applyFont="1" applyBorder="1" applyAlignment="1">
      <alignment horizontal="left"/>
    </xf>
    <xf numFmtId="1" fontId="34" fillId="0" borderId="85" xfId="0" applyNumberFormat="1" applyFont="1" applyBorder="1" applyAlignment="1">
      <alignment horizontal="left"/>
    </xf>
    <xf numFmtId="165" fontId="34" fillId="0" borderId="86" xfId="0" applyNumberFormat="1" applyFont="1" applyBorder="1" applyAlignment="1">
      <alignment horizontal="center"/>
    </xf>
    <xf numFmtId="0" fontId="0" fillId="0" borderId="29" xfId="0" applyBorder="1" applyProtection="1"/>
    <xf numFmtId="0" fontId="6" fillId="0" borderId="68" xfId="0" applyFont="1" applyBorder="1" applyAlignment="1">
      <alignment horizontal="center"/>
    </xf>
    <xf numFmtId="0" fontId="6" fillId="0" borderId="87" xfId="0" applyFont="1" applyBorder="1" applyAlignment="1">
      <alignment horizontal="center"/>
    </xf>
    <xf numFmtId="0" fontId="1" fillId="4" borderId="81" xfId="0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 vertical="center"/>
    </xf>
    <xf numFmtId="0" fontId="4" fillId="4" borderId="82" xfId="0" applyFont="1" applyFill="1" applyBorder="1" applyAlignment="1">
      <alignment horizontal="center" vertical="center"/>
    </xf>
    <xf numFmtId="165" fontId="4" fillId="4" borderId="83" xfId="0" applyNumberFormat="1" applyFont="1" applyFill="1" applyBorder="1" applyAlignment="1">
      <alignment horizontal="center" vertical="center"/>
    </xf>
    <xf numFmtId="0" fontId="0" fillId="0" borderId="87" xfId="0" applyBorder="1" applyAlignment="1">
      <alignment horizontal="center"/>
    </xf>
    <xf numFmtId="0" fontId="34" fillId="2" borderId="90" xfId="0" applyFont="1" applyFill="1" applyBorder="1" applyAlignment="1">
      <alignment horizontal="left" wrapText="1"/>
    </xf>
    <xf numFmtId="0" fontId="34" fillId="0" borderId="91" xfId="0" applyFont="1" applyBorder="1" applyAlignment="1">
      <alignment horizontal="left"/>
    </xf>
    <xf numFmtId="1" fontId="34" fillId="0" borderId="91" xfId="0" applyNumberFormat="1" applyFont="1" applyBorder="1" applyAlignment="1">
      <alignment horizontal="left"/>
    </xf>
    <xf numFmtId="165" fontId="34" fillId="0" borderId="92" xfId="0" applyNumberFormat="1" applyFont="1" applyBorder="1" applyAlignment="1">
      <alignment horizontal="center"/>
    </xf>
    <xf numFmtId="0" fontId="5" fillId="24" borderId="58" xfId="0" applyFont="1" applyFill="1" applyBorder="1" applyAlignment="1">
      <alignment horizontal="center" vertical="center"/>
    </xf>
    <xf numFmtId="0" fontId="5" fillId="24" borderId="59" xfId="0" applyFont="1" applyFill="1" applyBorder="1" applyAlignment="1">
      <alignment horizontal="center" vertical="center"/>
    </xf>
    <xf numFmtId="0" fontId="5" fillId="24" borderId="6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/>
    </xf>
    <xf numFmtId="0" fontId="35" fillId="4" borderId="0" xfId="61" applyFill="1" applyBorder="1" applyAlignment="1">
      <alignment horizontal="center"/>
    </xf>
    <xf numFmtId="0" fontId="5" fillId="24" borderId="29" xfId="0" applyFont="1" applyFill="1" applyBorder="1" applyAlignment="1">
      <alignment horizontal="center" vertical="center"/>
    </xf>
    <xf numFmtId="0" fontId="5" fillId="24" borderId="44" xfId="0" applyFont="1" applyFill="1" applyBorder="1" applyAlignment="1">
      <alignment horizontal="center" vertical="center"/>
    </xf>
    <xf numFmtId="0" fontId="5" fillId="24" borderId="22" xfId="0" applyFont="1" applyFill="1" applyBorder="1" applyAlignment="1">
      <alignment horizontal="center" vertical="center"/>
    </xf>
    <xf numFmtId="0" fontId="5" fillId="24" borderId="21" xfId="0" applyFont="1" applyFill="1" applyBorder="1" applyAlignment="1">
      <alignment horizontal="center" vertical="center"/>
    </xf>
    <xf numFmtId="0" fontId="5" fillId="24" borderId="24" xfId="0" applyFont="1" applyFill="1" applyBorder="1" applyAlignment="1">
      <alignment horizontal="center" vertical="center"/>
    </xf>
    <xf numFmtId="0" fontId="35" fillId="4" borderId="2" xfId="61" applyFill="1" applyBorder="1" applyAlignment="1">
      <alignment horizontal="center"/>
    </xf>
    <xf numFmtId="0" fontId="5" fillId="24" borderId="16" xfId="0" applyFont="1" applyFill="1" applyBorder="1" applyAlignment="1">
      <alignment horizontal="center" vertical="center"/>
    </xf>
    <xf numFmtId="0" fontId="5" fillId="24" borderId="15" xfId="0" applyFont="1" applyFill="1" applyBorder="1" applyAlignment="1">
      <alignment horizontal="center" vertical="center"/>
    </xf>
    <xf numFmtId="0" fontId="5" fillId="24" borderId="55" xfId="0" applyFont="1" applyFill="1" applyBorder="1" applyAlignment="1">
      <alignment horizontal="center" vertical="center"/>
    </xf>
    <xf numFmtId="0" fontId="5" fillId="24" borderId="17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5" fillId="24" borderId="16" xfId="0" applyFont="1" applyFill="1" applyBorder="1" applyAlignment="1">
      <alignment horizontal="center" vertical="center" wrapText="1"/>
    </xf>
    <xf numFmtId="0" fontId="5" fillId="24" borderId="68" xfId="0" applyFont="1" applyFill="1" applyBorder="1" applyAlignment="1">
      <alignment horizontal="center" vertical="center" wrapText="1"/>
    </xf>
    <xf numFmtId="0" fontId="5" fillId="24" borderId="69" xfId="0" applyFont="1" applyFill="1" applyBorder="1" applyAlignment="1">
      <alignment horizontal="center" vertical="center" wrapText="1"/>
    </xf>
    <xf numFmtId="0" fontId="5" fillId="24" borderId="70" xfId="0" applyFont="1" applyFill="1" applyBorder="1" applyAlignment="1">
      <alignment horizontal="center" vertical="center" wrapText="1"/>
    </xf>
    <xf numFmtId="0" fontId="5" fillId="24" borderId="3" xfId="0" applyFont="1" applyFill="1" applyBorder="1" applyAlignment="1">
      <alignment horizontal="center" vertical="center" wrapText="1"/>
    </xf>
    <xf numFmtId="0" fontId="5" fillId="24" borderId="2" xfId="0" applyFont="1" applyFill="1" applyBorder="1" applyAlignment="1">
      <alignment horizontal="center" vertical="center" wrapText="1"/>
    </xf>
    <xf numFmtId="0" fontId="5" fillId="24" borderId="5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5" fillId="24" borderId="2" xfId="0" applyFont="1" applyFill="1" applyBorder="1" applyAlignment="1">
      <alignment horizontal="center" vertical="center"/>
    </xf>
    <xf numFmtId="0" fontId="5" fillId="24" borderId="5" xfId="0" applyFont="1" applyFill="1" applyBorder="1" applyAlignment="1">
      <alignment horizontal="center" vertical="center"/>
    </xf>
    <xf numFmtId="0" fontId="5" fillId="24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1" fillId="4" borderId="55" xfId="0" applyFont="1" applyFill="1" applyBorder="1" applyAlignment="1">
      <alignment horizontal="center"/>
    </xf>
    <xf numFmtId="0" fontId="1" fillId="4" borderId="61" xfId="0" applyFont="1" applyFill="1" applyBorder="1" applyAlignment="1">
      <alignment horizontal="center"/>
    </xf>
    <xf numFmtId="0" fontId="5" fillId="24" borderId="76" xfId="0" applyFont="1" applyFill="1" applyBorder="1" applyAlignment="1">
      <alignment horizontal="center" vertical="center"/>
    </xf>
    <xf numFmtId="0" fontId="5" fillId="24" borderId="72" xfId="0" applyFont="1" applyFill="1" applyBorder="1" applyAlignment="1">
      <alignment horizontal="center" vertical="center"/>
    </xf>
    <xf numFmtId="0" fontId="5" fillId="24" borderId="77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35" fillId="0" borderId="0" xfId="6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24" borderId="44" xfId="0" applyFont="1" applyFill="1" applyBorder="1" applyAlignment="1">
      <alignment horizontal="left" vertical="center"/>
    </xf>
    <xf numFmtId="0" fontId="5" fillId="24" borderId="88" xfId="0" applyFont="1" applyFill="1" applyBorder="1" applyAlignment="1">
      <alignment horizontal="center" vertical="center"/>
    </xf>
    <xf numFmtId="0" fontId="5" fillId="24" borderId="89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/>
    </xf>
    <xf numFmtId="0" fontId="3" fillId="23" borderId="2" xfId="0" applyFont="1" applyFill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9" fillId="0" borderId="59" xfId="0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" fontId="7" fillId="0" borderId="55" xfId="0" applyNumberFormat="1" applyFont="1" applyBorder="1" applyAlignment="1">
      <alignment horizontal="center"/>
    </xf>
    <xf numFmtId="4" fontId="7" fillId="0" borderId="56" xfId="0" applyNumberFormat="1" applyFont="1" applyBorder="1" applyAlignment="1">
      <alignment horizontal="center"/>
    </xf>
    <xf numFmtId="0" fontId="5" fillId="0" borderId="1" xfId="0" applyFont="1" applyBorder="1" applyAlignment="1"/>
    <xf numFmtId="0" fontId="5" fillId="0" borderId="0" xfId="0" applyFont="1" applyBorder="1" applyAlignment="1"/>
    <xf numFmtId="0" fontId="3" fillId="0" borderId="25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4" fontId="7" fillId="0" borderId="5" xfId="0" applyNumberFormat="1" applyFont="1" applyBorder="1" applyAlignment="1">
      <alignment horizontal="center"/>
    </xf>
    <xf numFmtId="0" fontId="29" fillId="0" borderId="46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0" fontId="28" fillId="0" borderId="49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3" fillId="0" borderId="25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4" fontId="30" fillId="0" borderId="31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/>
    </xf>
    <xf numFmtId="0" fontId="29" fillId="0" borderId="54" xfId="0" applyFont="1" applyBorder="1" applyAlignment="1">
      <alignment horizontal="left" vertical="center"/>
    </xf>
    <xf numFmtId="0" fontId="29" fillId="0" borderId="37" xfId="0" applyFont="1" applyBorder="1" applyAlignment="1">
      <alignment horizontal="left" vertical="center"/>
    </xf>
    <xf numFmtId="0" fontId="29" fillId="0" borderId="38" xfId="0" applyFont="1" applyBorder="1" applyAlignment="1">
      <alignment horizontal="left" vertical="center"/>
    </xf>
    <xf numFmtId="0" fontId="28" fillId="0" borderId="36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5" fillId="0" borderId="57" xfId="0" applyFont="1" applyBorder="1" applyAlignment="1"/>
    <xf numFmtId="0" fontId="5" fillId="0" borderId="55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3" fillId="26" borderId="36" xfId="0" applyFont="1" applyFill="1" applyBorder="1" applyAlignment="1">
      <alignment horizontal="center" vertical="center"/>
    </xf>
    <xf numFmtId="0" fontId="3" fillId="26" borderId="37" xfId="0" applyFont="1" applyFill="1" applyBorder="1" applyAlignment="1">
      <alignment horizontal="center" vertical="center"/>
    </xf>
    <xf numFmtId="0" fontId="3" fillId="26" borderId="38" xfId="0" applyFont="1" applyFill="1" applyBorder="1" applyAlignment="1">
      <alignment horizontal="center" vertical="center"/>
    </xf>
    <xf numFmtId="0" fontId="1" fillId="25" borderId="0" xfId="0" applyFont="1" applyFill="1" applyBorder="1" applyAlignment="1">
      <alignment horizontal="center" vertical="center"/>
    </xf>
    <xf numFmtId="0" fontId="3" fillId="26" borderId="76" xfId="0" applyFont="1" applyFill="1" applyBorder="1" applyAlignment="1">
      <alignment horizontal="center" vertical="center"/>
    </xf>
    <xf numFmtId="0" fontId="3" fillId="26" borderId="77" xfId="0" applyFont="1" applyFill="1" applyBorder="1" applyAlignment="1">
      <alignment horizontal="center" vertical="center"/>
    </xf>
    <xf numFmtId="0" fontId="3" fillId="26" borderId="3" xfId="0" applyFont="1" applyFill="1" applyBorder="1" applyAlignment="1">
      <alignment horizontal="center" vertical="center"/>
    </xf>
    <xf numFmtId="0" fontId="3" fillId="26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top"/>
    </xf>
    <xf numFmtId="0" fontId="3" fillId="26" borderId="71" xfId="0" applyFont="1" applyFill="1" applyBorder="1" applyAlignment="1">
      <alignment horizontal="center" vertical="center"/>
    </xf>
    <xf numFmtId="0" fontId="3" fillId="26" borderId="72" xfId="0" applyFont="1" applyFill="1" applyBorder="1" applyAlignment="1">
      <alignment horizontal="center" vertical="center"/>
    </xf>
    <xf numFmtId="0" fontId="3" fillId="26" borderId="7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</cellXfs>
  <cellStyles count="62">
    <cellStyle name="Buena 2" xfId="2" xr:uid="{00000000-0005-0000-0000-000000000000}"/>
    <cellStyle name="Cálculo 2" xfId="3" xr:uid="{00000000-0005-0000-0000-000001000000}"/>
    <cellStyle name="Celda de comprobación 2" xfId="4" xr:uid="{00000000-0005-0000-0000-000002000000}"/>
    <cellStyle name="Celda vinculada 2" xfId="5" xr:uid="{00000000-0005-0000-0000-000003000000}"/>
    <cellStyle name="Encabezado 4 2" xfId="6" xr:uid="{00000000-0005-0000-0000-000004000000}"/>
    <cellStyle name="Énfasis 1" xfId="7" xr:uid="{00000000-0005-0000-0000-000005000000}"/>
    <cellStyle name="Énfasis 2" xfId="8" xr:uid="{00000000-0005-0000-0000-000006000000}"/>
    <cellStyle name="Énfasis 3" xfId="9" xr:uid="{00000000-0005-0000-0000-000007000000}"/>
    <cellStyle name="Énfasis1 - 20%" xfId="11" xr:uid="{00000000-0005-0000-0000-000008000000}"/>
    <cellStyle name="Énfasis1 - 40%" xfId="12" xr:uid="{00000000-0005-0000-0000-000009000000}"/>
    <cellStyle name="Énfasis1 - 60%" xfId="13" xr:uid="{00000000-0005-0000-0000-00000A000000}"/>
    <cellStyle name="Énfasis1 2" xfId="10" xr:uid="{00000000-0005-0000-0000-00000B000000}"/>
    <cellStyle name="Énfasis1 3" xfId="45" xr:uid="{00000000-0005-0000-0000-00000C000000}"/>
    <cellStyle name="Énfasis1 4" xfId="56" xr:uid="{00000000-0005-0000-0000-00000D000000}"/>
    <cellStyle name="Énfasis2 - 20%" xfId="15" xr:uid="{00000000-0005-0000-0000-00000E000000}"/>
    <cellStyle name="Énfasis2 - 40%" xfId="16" xr:uid="{00000000-0005-0000-0000-00000F000000}"/>
    <cellStyle name="Énfasis2 - 60%" xfId="17" xr:uid="{00000000-0005-0000-0000-000010000000}"/>
    <cellStyle name="Énfasis2 2" xfId="14" xr:uid="{00000000-0005-0000-0000-000011000000}"/>
    <cellStyle name="Énfasis2 3" xfId="47" xr:uid="{00000000-0005-0000-0000-000012000000}"/>
    <cellStyle name="Énfasis2 4" xfId="55" xr:uid="{00000000-0005-0000-0000-000013000000}"/>
    <cellStyle name="Énfasis3 - 20%" xfId="19" xr:uid="{00000000-0005-0000-0000-000014000000}"/>
    <cellStyle name="Énfasis3 - 40%" xfId="20" xr:uid="{00000000-0005-0000-0000-000015000000}"/>
    <cellStyle name="Énfasis3 - 60%" xfId="21" xr:uid="{00000000-0005-0000-0000-000016000000}"/>
    <cellStyle name="Énfasis3 2" xfId="18" xr:uid="{00000000-0005-0000-0000-000017000000}"/>
    <cellStyle name="Énfasis3 3" xfId="49" xr:uid="{00000000-0005-0000-0000-000018000000}"/>
    <cellStyle name="Énfasis3 4" xfId="53" xr:uid="{00000000-0005-0000-0000-000019000000}"/>
    <cellStyle name="Énfasis4 - 20%" xfId="23" xr:uid="{00000000-0005-0000-0000-00001A000000}"/>
    <cellStyle name="Énfasis4 - 40%" xfId="24" xr:uid="{00000000-0005-0000-0000-00001B000000}"/>
    <cellStyle name="Énfasis4 - 60%" xfId="25" xr:uid="{00000000-0005-0000-0000-00001C000000}"/>
    <cellStyle name="Énfasis4 2" xfId="22" xr:uid="{00000000-0005-0000-0000-00001D000000}"/>
    <cellStyle name="Énfasis4 3" xfId="51" xr:uid="{00000000-0005-0000-0000-00001E000000}"/>
    <cellStyle name="Énfasis4 4" xfId="50" xr:uid="{00000000-0005-0000-0000-00001F000000}"/>
    <cellStyle name="Énfasis5 - 20%" xfId="27" xr:uid="{00000000-0005-0000-0000-000020000000}"/>
    <cellStyle name="Énfasis5 - 40%" xfId="28" xr:uid="{00000000-0005-0000-0000-000021000000}"/>
    <cellStyle name="Énfasis5 - 60%" xfId="29" xr:uid="{00000000-0005-0000-0000-000022000000}"/>
    <cellStyle name="Énfasis5 2" xfId="26" xr:uid="{00000000-0005-0000-0000-000023000000}"/>
    <cellStyle name="Énfasis5 3" xfId="52" xr:uid="{00000000-0005-0000-0000-000024000000}"/>
    <cellStyle name="Énfasis5 4" xfId="48" xr:uid="{00000000-0005-0000-0000-000025000000}"/>
    <cellStyle name="Énfasis6 - 20%" xfId="31" xr:uid="{00000000-0005-0000-0000-000026000000}"/>
    <cellStyle name="Énfasis6 - 40%" xfId="32" xr:uid="{00000000-0005-0000-0000-000027000000}"/>
    <cellStyle name="Énfasis6 - 60%" xfId="33" xr:uid="{00000000-0005-0000-0000-000028000000}"/>
    <cellStyle name="Énfasis6 2" xfId="30" xr:uid="{00000000-0005-0000-0000-000029000000}"/>
    <cellStyle name="Énfasis6 3" xfId="54" xr:uid="{00000000-0005-0000-0000-00002A000000}"/>
    <cellStyle name="Énfasis6 4" xfId="46" xr:uid="{00000000-0005-0000-0000-00002B000000}"/>
    <cellStyle name="Entrada 2" xfId="34" xr:uid="{00000000-0005-0000-0000-00002C000000}"/>
    <cellStyle name="Hipervínculo" xfId="61" builtinId="8"/>
    <cellStyle name="Incorrecto 2" xfId="35" xr:uid="{00000000-0005-0000-0000-00002E000000}"/>
    <cellStyle name="Neutral 2" xfId="36" xr:uid="{00000000-0005-0000-0000-00002F000000}"/>
    <cellStyle name="Normal" xfId="0" builtinId="0"/>
    <cellStyle name="Normal 2" xfId="1" xr:uid="{00000000-0005-0000-0000-000031000000}"/>
    <cellStyle name="Normal 2 2" xfId="58" xr:uid="{00000000-0005-0000-0000-000032000000}"/>
    <cellStyle name="Normal 2 3" xfId="60" xr:uid="{00000000-0005-0000-0000-000033000000}"/>
    <cellStyle name="Normal 3" xfId="59" xr:uid="{00000000-0005-0000-0000-000034000000}"/>
    <cellStyle name="Notas 2" xfId="37" xr:uid="{00000000-0005-0000-0000-000035000000}"/>
    <cellStyle name="Notas 2 2" xfId="57" xr:uid="{00000000-0005-0000-0000-000036000000}"/>
    <cellStyle name="Salida 2" xfId="38" xr:uid="{00000000-0005-0000-0000-000037000000}"/>
    <cellStyle name="Texto de advertencia 2" xfId="39" xr:uid="{00000000-0005-0000-0000-000038000000}"/>
    <cellStyle name="Título 1 2" xfId="40" xr:uid="{00000000-0005-0000-0000-000039000000}"/>
    <cellStyle name="Título 2 2" xfId="41" xr:uid="{00000000-0005-0000-0000-00003A000000}"/>
    <cellStyle name="Título 3 2" xfId="42" xr:uid="{00000000-0005-0000-0000-00003B000000}"/>
    <cellStyle name="Título de hoja" xfId="43" xr:uid="{00000000-0005-0000-0000-00003C000000}"/>
    <cellStyle name="Total 2" xfId="44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G"/><Relationship Id="rId38" Type="http://schemas.openxmlformats.org/officeDocument/2006/relationships/image" Target="../media/image38.jpeg"/><Relationship Id="rId2" Type="http://schemas.openxmlformats.org/officeDocument/2006/relationships/image" Target="../media/image2.JP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g"/><Relationship Id="rId35" Type="http://schemas.openxmlformats.org/officeDocument/2006/relationships/image" Target="../media/image3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9.jpeg"/><Relationship Id="rId3" Type="http://schemas.openxmlformats.org/officeDocument/2006/relationships/image" Target="../media/image44.jpeg"/><Relationship Id="rId7" Type="http://schemas.openxmlformats.org/officeDocument/2006/relationships/image" Target="../media/image48.jpeg"/><Relationship Id="rId2" Type="http://schemas.openxmlformats.org/officeDocument/2006/relationships/image" Target="../media/image43.jpeg"/><Relationship Id="rId1" Type="http://schemas.openxmlformats.org/officeDocument/2006/relationships/image" Target="../media/image42.jpeg"/><Relationship Id="rId6" Type="http://schemas.openxmlformats.org/officeDocument/2006/relationships/image" Target="../media/image47.jpeg"/><Relationship Id="rId11" Type="http://schemas.openxmlformats.org/officeDocument/2006/relationships/image" Target="../media/image52.jpg"/><Relationship Id="rId5" Type="http://schemas.openxmlformats.org/officeDocument/2006/relationships/image" Target="../media/image46.jpeg"/><Relationship Id="rId10" Type="http://schemas.openxmlformats.org/officeDocument/2006/relationships/image" Target="../media/image51.jpeg"/><Relationship Id="rId4" Type="http://schemas.openxmlformats.org/officeDocument/2006/relationships/image" Target="../media/image45.jpeg"/><Relationship Id="rId9" Type="http://schemas.openxmlformats.org/officeDocument/2006/relationships/image" Target="../media/image50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5.jpeg"/><Relationship Id="rId2" Type="http://schemas.openxmlformats.org/officeDocument/2006/relationships/image" Target="../media/image54.png"/><Relationship Id="rId1" Type="http://schemas.openxmlformats.org/officeDocument/2006/relationships/image" Target="../media/image53.png"/><Relationship Id="rId4" Type="http://schemas.openxmlformats.org/officeDocument/2006/relationships/image" Target="../media/image5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9.jpeg"/><Relationship Id="rId1" Type="http://schemas.openxmlformats.org/officeDocument/2006/relationships/image" Target="../media/image5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3</xdr:row>
      <xdr:rowOff>238124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34125" cy="981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</xdr:colOff>
      <xdr:row>135</xdr:row>
      <xdr:rowOff>5408</xdr:rowOff>
    </xdr:from>
    <xdr:ext cx="742950" cy="918517"/>
    <xdr:pic>
      <xdr:nvPicPr>
        <xdr:cNvPr id="52" name="Imagen 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71801" y="24798983"/>
          <a:ext cx="742950" cy="918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13920</xdr:colOff>
      <xdr:row>127</xdr:row>
      <xdr:rowOff>8004</xdr:rowOff>
    </xdr:from>
    <xdr:ext cx="733425" cy="915921"/>
    <xdr:pic>
      <xdr:nvPicPr>
        <xdr:cNvPr id="53" name="Imagen 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85720" y="26344629"/>
          <a:ext cx="733425" cy="915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28576</xdr:colOff>
      <xdr:row>154</xdr:row>
      <xdr:rowOff>28575</xdr:rowOff>
    </xdr:from>
    <xdr:ext cx="719625" cy="923925"/>
    <xdr:pic>
      <xdr:nvPicPr>
        <xdr:cNvPr id="56" name="Imagen 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6" y="29222700"/>
          <a:ext cx="7196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9526</xdr:colOff>
      <xdr:row>154</xdr:row>
      <xdr:rowOff>19051</xdr:rowOff>
    </xdr:from>
    <xdr:ext cx="718458" cy="914400"/>
    <xdr:pic>
      <xdr:nvPicPr>
        <xdr:cNvPr id="57" name="Imagen 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81326" y="29260801"/>
          <a:ext cx="718458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38102</xdr:colOff>
      <xdr:row>163</xdr:row>
      <xdr:rowOff>19051</xdr:rowOff>
    </xdr:from>
    <xdr:ext cx="727044" cy="895349"/>
    <xdr:pic>
      <xdr:nvPicPr>
        <xdr:cNvPr id="58" name="Imagen 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2" y="31003876"/>
          <a:ext cx="727044" cy="895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19050</xdr:colOff>
      <xdr:row>163</xdr:row>
      <xdr:rowOff>9525</xdr:rowOff>
    </xdr:from>
    <xdr:ext cx="723900" cy="914399"/>
    <xdr:pic>
      <xdr:nvPicPr>
        <xdr:cNvPr id="59" name="Imagen 5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90850" y="30994350"/>
          <a:ext cx="723900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28575</xdr:colOff>
      <xdr:row>200</xdr:row>
      <xdr:rowOff>104776</xdr:rowOff>
    </xdr:from>
    <xdr:to>
      <xdr:col>0</xdr:col>
      <xdr:colOff>704850</xdr:colOff>
      <xdr:row>205</xdr:row>
      <xdr:rowOff>30171</xdr:rowOff>
    </xdr:to>
    <xdr:pic>
      <xdr:nvPicPr>
        <xdr:cNvPr id="38" name="37 Imagen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575" y="38766751"/>
          <a:ext cx="676275" cy="88742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230</xdr:row>
      <xdr:rowOff>66675</xdr:rowOff>
    </xdr:from>
    <xdr:to>
      <xdr:col>0</xdr:col>
      <xdr:colOff>723900</xdr:colOff>
      <xdr:row>234</xdr:row>
      <xdr:rowOff>182569</xdr:rowOff>
    </xdr:to>
    <xdr:pic>
      <xdr:nvPicPr>
        <xdr:cNvPr id="40" name="39 Imagen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625" y="47777400"/>
          <a:ext cx="676275" cy="88742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230</xdr:row>
      <xdr:rowOff>66675</xdr:rowOff>
    </xdr:from>
    <xdr:to>
      <xdr:col>8</xdr:col>
      <xdr:colOff>704850</xdr:colOff>
      <xdr:row>234</xdr:row>
      <xdr:rowOff>182569</xdr:rowOff>
    </xdr:to>
    <xdr:pic>
      <xdr:nvPicPr>
        <xdr:cNvPr id="41" name="40 Imagen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00375" y="47777400"/>
          <a:ext cx="676275" cy="8874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742950</xdr:colOff>
      <xdr:row>13</xdr:row>
      <xdr:rowOff>1292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3550"/>
          <a:ext cx="742950" cy="96331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742950</xdr:colOff>
      <xdr:row>13</xdr:row>
      <xdr:rowOff>1292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1733550"/>
          <a:ext cx="742950" cy="9633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742950</xdr:colOff>
      <xdr:row>21</xdr:row>
      <xdr:rowOff>1291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76600"/>
          <a:ext cx="742950" cy="9633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742949</xdr:colOff>
      <xdr:row>38</xdr:row>
      <xdr:rowOff>161925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67300"/>
          <a:ext cx="742949" cy="942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742949</xdr:colOff>
      <xdr:row>38</xdr:row>
      <xdr:rowOff>161925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5067300"/>
          <a:ext cx="742949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742949</xdr:colOff>
      <xdr:row>47</xdr:row>
      <xdr:rowOff>1290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53200"/>
          <a:ext cx="742949" cy="9633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1</xdr:rowOff>
    </xdr:from>
    <xdr:to>
      <xdr:col>0</xdr:col>
      <xdr:colOff>742948</xdr:colOff>
      <xdr:row>54</xdr:row>
      <xdr:rowOff>161926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53401"/>
          <a:ext cx="742948" cy="9334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742948</xdr:colOff>
      <xdr:row>54</xdr:row>
      <xdr:rowOff>171450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8153400"/>
          <a:ext cx="742948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1</xdr:rowOff>
    </xdr:from>
    <xdr:to>
      <xdr:col>0</xdr:col>
      <xdr:colOff>742948</xdr:colOff>
      <xdr:row>29</xdr:row>
      <xdr:rowOff>171450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67301"/>
          <a:ext cx="742948" cy="94297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742950</xdr:colOff>
      <xdr:row>21</xdr:row>
      <xdr:rowOff>1291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3276600"/>
          <a:ext cx="742950" cy="96331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8</xdr:col>
      <xdr:colOff>742948</xdr:colOff>
      <xdr:row>29</xdr:row>
      <xdr:rowOff>171450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5067300"/>
          <a:ext cx="742948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742947</xdr:colOff>
      <xdr:row>63</xdr:row>
      <xdr:rowOff>161924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20500"/>
          <a:ext cx="742947" cy="9334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200024</xdr:rowOff>
    </xdr:from>
    <xdr:to>
      <xdr:col>0</xdr:col>
      <xdr:colOff>742947</xdr:colOff>
      <xdr:row>71</xdr:row>
      <xdr:rowOff>171449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63549"/>
          <a:ext cx="742947" cy="942975"/>
        </a:xfrm>
        <a:prstGeom prst="rect">
          <a:avLst/>
        </a:prstGeom>
      </xdr:spPr>
    </xdr:pic>
    <xdr:clientData/>
  </xdr:twoCellAnchor>
  <xdr:twoCellAnchor editAs="oneCell">
    <xdr:from>
      <xdr:col>8</xdr:col>
      <xdr:colOff>10231</xdr:colOff>
      <xdr:row>66</xdr:row>
      <xdr:rowOff>200024</xdr:rowOff>
    </xdr:from>
    <xdr:to>
      <xdr:col>8</xdr:col>
      <xdr:colOff>732715</xdr:colOff>
      <xdr:row>71</xdr:row>
      <xdr:rowOff>171449</xdr:rowOff>
    </xdr:to>
    <xdr:pic>
      <xdr:nvPicPr>
        <xdr:cNvPr id="85" name="Imagen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2031" y="13163549"/>
          <a:ext cx="722484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742946</xdr:colOff>
      <xdr:row>79</xdr:row>
      <xdr:rowOff>152400</xdr:rowOff>
    </xdr:to>
    <xdr:pic>
      <xdr:nvPicPr>
        <xdr:cNvPr id="86" name="Imagen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706600"/>
          <a:ext cx="742946" cy="942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74</xdr:row>
      <xdr:rowOff>200024</xdr:rowOff>
    </xdr:from>
    <xdr:to>
      <xdr:col>8</xdr:col>
      <xdr:colOff>742946</xdr:colOff>
      <xdr:row>79</xdr:row>
      <xdr:rowOff>152399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14706599"/>
          <a:ext cx="742946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3148</xdr:rowOff>
    </xdr:from>
    <xdr:to>
      <xdr:col>0</xdr:col>
      <xdr:colOff>742947</xdr:colOff>
      <xdr:row>89</xdr:row>
      <xdr:rowOff>161925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62373"/>
          <a:ext cx="742947" cy="93982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85</xdr:row>
      <xdr:rowOff>0</xdr:rowOff>
    </xdr:from>
    <xdr:to>
      <xdr:col>8</xdr:col>
      <xdr:colOff>742946</xdr:colOff>
      <xdr:row>89</xdr:row>
      <xdr:rowOff>161925</xdr:rowOff>
    </xdr:to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16659225"/>
          <a:ext cx="742946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742946</xdr:colOff>
      <xdr:row>105</xdr:row>
      <xdr:rowOff>161925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54850"/>
          <a:ext cx="742946" cy="9334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100</xdr:row>
      <xdr:rowOff>200024</xdr:rowOff>
    </xdr:from>
    <xdr:to>
      <xdr:col>8</xdr:col>
      <xdr:colOff>742946</xdr:colOff>
      <xdr:row>105</xdr:row>
      <xdr:rowOff>171449</xdr:rowOff>
    </xdr:to>
    <xdr:pic>
      <xdr:nvPicPr>
        <xdr:cNvPr id="91" name="Imagen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19754849"/>
          <a:ext cx="742946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742946</xdr:colOff>
      <xdr:row>113</xdr:row>
      <xdr:rowOff>161925</xdr:rowOff>
    </xdr:to>
    <xdr:pic>
      <xdr:nvPicPr>
        <xdr:cNvPr id="92" name="Imagen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97900"/>
          <a:ext cx="742946" cy="9334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109</xdr:row>
      <xdr:rowOff>1</xdr:rowOff>
    </xdr:from>
    <xdr:to>
      <xdr:col>8</xdr:col>
      <xdr:colOff>742946</xdr:colOff>
      <xdr:row>113</xdr:row>
      <xdr:rowOff>171450</xdr:rowOff>
    </xdr:to>
    <xdr:pic>
      <xdr:nvPicPr>
        <xdr:cNvPr id="93" name="Imagen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21297901"/>
          <a:ext cx="742946" cy="9429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742945</xdr:colOff>
      <xdr:row>121</xdr:row>
      <xdr:rowOff>171450</xdr:rowOff>
    </xdr:to>
    <xdr:pic>
      <xdr:nvPicPr>
        <xdr:cNvPr id="94" name="Imagen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40950"/>
          <a:ext cx="742945" cy="942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117</xdr:row>
      <xdr:rowOff>0</xdr:rowOff>
    </xdr:from>
    <xdr:to>
      <xdr:col>8</xdr:col>
      <xdr:colOff>742945</xdr:colOff>
      <xdr:row>121</xdr:row>
      <xdr:rowOff>171450</xdr:rowOff>
    </xdr:to>
    <xdr:pic>
      <xdr:nvPicPr>
        <xdr:cNvPr id="95" name="Imagen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22840950"/>
          <a:ext cx="742945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742945</xdr:colOff>
      <xdr:row>139</xdr:row>
      <xdr:rowOff>152400</xdr:rowOff>
    </xdr:to>
    <xdr:pic>
      <xdr:nvPicPr>
        <xdr:cNvPr id="96" name="Imagen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384250"/>
          <a:ext cx="742945" cy="923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</xdr:row>
      <xdr:rowOff>17859</xdr:rowOff>
    </xdr:from>
    <xdr:to>
      <xdr:col>0</xdr:col>
      <xdr:colOff>742945</xdr:colOff>
      <xdr:row>131</xdr:row>
      <xdr:rowOff>161925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11434"/>
          <a:ext cx="742945" cy="925116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171</xdr:row>
      <xdr:rowOff>19050</xdr:rowOff>
    </xdr:from>
    <xdr:ext cx="733424" cy="904875"/>
    <xdr:pic>
      <xdr:nvPicPr>
        <xdr:cNvPr id="98" name="Imagen 5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71800" y="32546925"/>
          <a:ext cx="733424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47625</xdr:colOff>
      <xdr:row>211</xdr:row>
      <xdr:rowOff>57150</xdr:rowOff>
    </xdr:from>
    <xdr:to>
      <xdr:col>0</xdr:col>
      <xdr:colOff>723900</xdr:colOff>
      <xdr:row>215</xdr:row>
      <xdr:rowOff>182570</xdr:rowOff>
    </xdr:to>
    <xdr:pic>
      <xdr:nvPicPr>
        <xdr:cNvPr id="101" name="37 Imagen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625" y="40452675"/>
          <a:ext cx="676275" cy="887420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211</xdr:row>
      <xdr:rowOff>28575</xdr:rowOff>
    </xdr:from>
    <xdr:to>
      <xdr:col>8</xdr:col>
      <xdr:colOff>723900</xdr:colOff>
      <xdr:row>215</xdr:row>
      <xdr:rowOff>153995</xdr:rowOff>
    </xdr:to>
    <xdr:pic>
      <xdr:nvPicPr>
        <xdr:cNvPr id="102" name="37 Imagen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19425" y="40424100"/>
          <a:ext cx="676275" cy="88742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221</xdr:row>
      <xdr:rowOff>47625</xdr:rowOff>
    </xdr:from>
    <xdr:to>
      <xdr:col>0</xdr:col>
      <xdr:colOff>723900</xdr:colOff>
      <xdr:row>225</xdr:row>
      <xdr:rowOff>163521</xdr:rowOff>
    </xdr:to>
    <xdr:pic>
      <xdr:nvPicPr>
        <xdr:cNvPr id="103" name="37 Imagen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625" y="42557700"/>
          <a:ext cx="676275" cy="887420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221</xdr:row>
      <xdr:rowOff>38100</xdr:rowOff>
    </xdr:from>
    <xdr:to>
      <xdr:col>8</xdr:col>
      <xdr:colOff>704850</xdr:colOff>
      <xdr:row>225</xdr:row>
      <xdr:rowOff>153996</xdr:rowOff>
    </xdr:to>
    <xdr:pic>
      <xdr:nvPicPr>
        <xdr:cNvPr id="104" name="37 Imagen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00375" y="42548175"/>
          <a:ext cx="676275" cy="8874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247</xdr:row>
      <xdr:rowOff>76251</xdr:rowOff>
    </xdr:from>
    <xdr:to>
      <xdr:col>0</xdr:col>
      <xdr:colOff>733425</xdr:colOff>
      <xdr:row>251</xdr:row>
      <xdr:rowOff>182519</xdr:rowOff>
    </xdr:to>
    <xdr:pic>
      <xdr:nvPicPr>
        <xdr:cNvPr id="106" name="37 Imagen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5862926"/>
          <a:ext cx="676275" cy="868268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247</xdr:row>
      <xdr:rowOff>47625</xdr:rowOff>
    </xdr:from>
    <xdr:to>
      <xdr:col>8</xdr:col>
      <xdr:colOff>733425</xdr:colOff>
      <xdr:row>251</xdr:row>
      <xdr:rowOff>153893</xdr:rowOff>
    </xdr:to>
    <xdr:pic>
      <xdr:nvPicPr>
        <xdr:cNvPr id="107" name="37 Imagen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50" y="45834300"/>
          <a:ext cx="676275" cy="86826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257</xdr:row>
      <xdr:rowOff>38725</xdr:rowOff>
    </xdr:from>
    <xdr:to>
      <xdr:col>0</xdr:col>
      <xdr:colOff>742949</xdr:colOff>
      <xdr:row>261</xdr:row>
      <xdr:rowOff>161924</xdr:rowOff>
    </xdr:to>
    <xdr:pic>
      <xdr:nvPicPr>
        <xdr:cNvPr id="108" name="37 Imagen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0864125"/>
          <a:ext cx="676274" cy="91377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257</xdr:row>
      <xdr:rowOff>19675</xdr:rowOff>
    </xdr:from>
    <xdr:to>
      <xdr:col>8</xdr:col>
      <xdr:colOff>733425</xdr:colOff>
      <xdr:row>261</xdr:row>
      <xdr:rowOff>161924</xdr:rowOff>
    </xdr:to>
    <xdr:pic>
      <xdr:nvPicPr>
        <xdr:cNvPr id="109" name="37 Imagen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50845075"/>
          <a:ext cx="704850" cy="9328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274</xdr:row>
      <xdr:rowOff>0</xdr:rowOff>
    </xdr:from>
    <xdr:ext cx="733424" cy="941641"/>
    <xdr:pic>
      <xdr:nvPicPr>
        <xdr:cNvPr id="112" name="Imagen 5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54292500"/>
          <a:ext cx="733424" cy="941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3595</xdr:colOff>
      <xdr:row>274</xdr:row>
      <xdr:rowOff>0</xdr:rowOff>
    </xdr:from>
    <xdr:ext cx="726233" cy="941642"/>
    <xdr:pic>
      <xdr:nvPicPr>
        <xdr:cNvPr id="113" name="Imagen 5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75395" y="54292500"/>
          <a:ext cx="726233" cy="941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47625</xdr:colOff>
      <xdr:row>239</xdr:row>
      <xdr:rowOff>28575</xdr:rowOff>
    </xdr:from>
    <xdr:to>
      <xdr:col>8</xdr:col>
      <xdr:colOff>723900</xdr:colOff>
      <xdr:row>243</xdr:row>
      <xdr:rowOff>144470</xdr:rowOff>
    </xdr:to>
    <xdr:pic>
      <xdr:nvPicPr>
        <xdr:cNvPr id="114" name="40 Imagen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19425" y="49472850"/>
          <a:ext cx="676275" cy="88742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239</xdr:row>
      <xdr:rowOff>38100</xdr:rowOff>
    </xdr:from>
    <xdr:to>
      <xdr:col>0</xdr:col>
      <xdr:colOff>723900</xdr:colOff>
      <xdr:row>243</xdr:row>
      <xdr:rowOff>153995</xdr:rowOff>
    </xdr:to>
    <xdr:pic>
      <xdr:nvPicPr>
        <xdr:cNvPr id="115" name="40 Imagen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625" y="49482375"/>
          <a:ext cx="676275" cy="887420"/>
        </a:xfrm>
        <a:prstGeom prst="rect">
          <a:avLst/>
        </a:prstGeom>
      </xdr:spPr>
    </xdr:pic>
    <xdr:clientData/>
  </xdr:twoCellAnchor>
  <xdr:oneCellAnchor>
    <xdr:from>
      <xdr:col>0</xdr:col>
      <xdr:colOff>3597</xdr:colOff>
      <xdr:row>188</xdr:row>
      <xdr:rowOff>28575</xdr:rowOff>
    </xdr:from>
    <xdr:ext cx="718588" cy="895350"/>
    <xdr:pic>
      <xdr:nvPicPr>
        <xdr:cNvPr id="66" name="Imagen 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97" y="35833050"/>
          <a:ext cx="718588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188</xdr:row>
      <xdr:rowOff>28574</xdr:rowOff>
    </xdr:from>
    <xdr:ext cx="733424" cy="895351"/>
    <xdr:pic>
      <xdr:nvPicPr>
        <xdr:cNvPr id="67" name="Imagen 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71800" y="35833049"/>
          <a:ext cx="733424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47625</xdr:colOff>
      <xdr:row>200</xdr:row>
      <xdr:rowOff>57150</xdr:rowOff>
    </xdr:from>
    <xdr:to>
      <xdr:col>8</xdr:col>
      <xdr:colOff>723900</xdr:colOff>
      <xdr:row>204</xdr:row>
      <xdr:rowOff>182569</xdr:rowOff>
    </xdr:to>
    <xdr:pic>
      <xdr:nvPicPr>
        <xdr:cNvPr id="62" name="37 Imagen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625" y="40700325"/>
          <a:ext cx="676275" cy="88742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211</xdr:row>
      <xdr:rowOff>28575</xdr:rowOff>
    </xdr:from>
    <xdr:to>
      <xdr:col>0</xdr:col>
      <xdr:colOff>723900</xdr:colOff>
      <xdr:row>215</xdr:row>
      <xdr:rowOff>153995</xdr:rowOff>
    </xdr:to>
    <xdr:pic>
      <xdr:nvPicPr>
        <xdr:cNvPr id="63" name="37 Imagen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19425" y="40671750"/>
          <a:ext cx="676275" cy="887420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211</xdr:row>
      <xdr:rowOff>47625</xdr:rowOff>
    </xdr:from>
    <xdr:to>
      <xdr:col>8</xdr:col>
      <xdr:colOff>723900</xdr:colOff>
      <xdr:row>215</xdr:row>
      <xdr:rowOff>173045</xdr:rowOff>
    </xdr:to>
    <xdr:pic>
      <xdr:nvPicPr>
        <xdr:cNvPr id="64" name="37 Imagen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625" y="42614850"/>
          <a:ext cx="676275" cy="88742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221</xdr:row>
      <xdr:rowOff>38100</xdr:rowOff>
    </xdr:from>
    <xdr:to>
      <xdr:col>0</xdr:col>
      <xdr:colOff>704850</xdr:colOff>
      <xdr:row>225</xdr:row>
      <xdr:rowOff>153996</xdr:rowOff>
    </xdr:to>
    <xdr:pic>
      <xdr:nvPicPr>
        <xdr:cNvPr id="65" name="37 Imagen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575" y="42595800"/>
          <a:ext cx="676275" cy="88742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59</xdr:row>
      <xdr:rowOff>1</xdr:rowOff>
    </xdr:from>
    <xdr:to>
      <xdr:col>8</xdr:col>
      <xdr:colOff>742947</xdr:colOff>
      <xdr:row>63</xdr:row>
      <xdr:rowOff>171450</xdr:rowOff>
    </xdr:to>
    <xdr:pic>
      <xdr:nvPicPr>
        <xdr:cNvPr id="70" name="Imagen 8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11620501"/>
          <a:ext cx="742947" cy="942974"/>
        </a:xfrm>
        <a:prstGeom prst="rect">
          <a:avLst/>
        </a:prstGeom>
      </xdr:spPr>
    </xdr:pic>
    <xdr:clientData/>
  </xdr:twoCellAnchor>
  <xdr:oneCellAnchor>
    <xdr:from>
      <xdr:col>0</xdr:col>
      <xdr:colOff>19050</xdr:colOff>
      <xdr:row>171</xdr:row>
      <xdr:rowOff>31048</xdr:rowOff>
    </xdr:from>
    <xdr:ext cx="723900" cy="902402"/>
    <xdr:pic>
      <xdr:nvPicPr>
        <xdr:cNvPr id="100" name="Imagen 5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" y="32558923"/>
          <a:ext cx="723900" cy="902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32188</xdr:colOff>
      <xdr:row>179</xdr:row>
      <xdr:rowOff>26282</xdr:rowOff>
    </xdr:from>
    <xdr:ext cx="719625" cy="907167"/>
    <xdr:pic>
      <xdr:nvPicPr>
        <xdr:cNvPr id="105" name="Imagen 5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188" y="34097207"/>
          <a:ext cx="719625" cy="907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38100</xdr:colOff>
      <xdr:row>265</xdr:row>
      <xdr:rowOff>19050</xdr:rowOff>
    </xdr:from>
    <xdr:to>
      <xdr:col>0</xdr:col>
      <xdr:colOff>742950</xdr:colOff>
      <xdr:row>269</xdr:row>
      <xdr:rowOff>170825</xdr:rowOff>
    </xdr:to>
    <xdr:pic>
      <xdr:nvPicPr>
        <xdr:cNvPr id="116" name="37 Imagen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2387500"/>
          <a:ext cx="704850" cy="93282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</xdr:colOff>
      <xdr:row>265</xdr:row>
      <xdr:rowOff>19050</xdr:rowOff>
    </xdr:from>
    <xdr:to>
      <xdr:col>8</xdr:col>
      <xdr:colOff>733425</xdr:colOff>
      <xdr:row>269</xdr:row>
      <xdr:rowOff>161925</xdr:rowOff>
    </xdr:to>
    <xdr:pic>
      <xdr:nvPicPr>
        <xdr:cNvPr id="117" name="37 Imagen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52387500"/>
          <a:ext cx="704850" cy="9239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143</xdr:row>
      <xdr:rowOff>28575</xdr:rowOff>
    </xdr:from>
    <xdr:to>
      <xdr:col>0</xdr:col>
      <xdr:colOff>755849</xdr:colOff>
      <xdr:row>147</xdr:row>
      <xdr:rowOff>157050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D965E75-646C-4DD2-A129-CAD68E43A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27955875"/>
          <a:ext cx="727273" cy="9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571500</xdr:colOff>
      <xdr:row>4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9340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7</xdr:row>
      <xdr:rowOff>0</xdr:rowOff>
    </xdr:from>
    <xdr:to>
      <xdr:col>8</xdr:col>
      <xdr:colOff>742950</xdr:colOff>
      <xdr:row>11</xdr:row>
      <xdr:rowOff>130042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19425" y="4838700"/>
          <a:ext cx="695325" cy="901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733424</xdr:colOff>
      <xdr:row>55</xdr:row>
      <xdr:rowOff>179643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0125075"/>
          <a:ext cx="733424" cy="941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733425</xdr:colOff>
      <xdr:row>55</xdr:row>
      <xdr:rowOff>179643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71800" y="10096500"/>
          <a:ext cx="733425" cy="941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733425</xdr:colOff>
      <xdr:row>64</xdr:row>
      <xdr:rowOff>179643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1639550"/>
          <a:ext cx="733425" cy="941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7</xdr:row>
      <xdr:rowOff>14802</xdr:rowOff>
    </xdr:from>
    <xdr:to>
      <xdr:col>0</xdr:col>
      <xdr:colOff>723900</xdr:colOff>
      <xdr:row>11</xdr:row>
      <xdr:rowOff>120142</xdr:rowOff>
    </xdr:to>
    <xdr:pic>
      <xdr:nvPicPr>
        <xdr:cNvPr id="10" name="40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605477"/>
          <a:ext cx="676275" cy="87686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24</xdr:row>
      <xdr:rowOff>0</xdr:rowOff>
    </xdr:from>
    <xdr:to>
      <xdr:col>0</xdr:col>
      <xdr:colOff>704849</xdr:colOff>
      <xdr:row>28</xdr:row>
      <xdr:rowOff>105340</xdr:rowOff>
    </xdr:to>
    <xdr:pic>
      <xdr:nvPicPr>
        <xdr:cNvPr id="11" name="40 Imagen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1590675"/>
          <a:ext cx="676274" cy="87686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15</xdr:row>
      <xdr:rowOff>19050</xdr:rowOff>
    </xdr:from>
    <xdr:to>
      <xdr:col>0</xdr:col>
      <xdr:colOff>714374</xdr:colOff>
      <xdr:row>19</xdr:row>
      <xdr:rowOff>124390</xdr:rowOff>
    </xdr:to>
    <xdr:pic>
      <xdr:nvPicPr>
        <xdr:cNvPr id="12" name="40 Imagen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152775"/>
          <a:ext cx="676274" cy="87686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15</xdr:row>
      <xdr:rowOff>0</xdr:rowOff>
    </xdr:from>
    <xdr:to>
      <xdr:col>8</xdr:col>
      <xdr:colOff>723899</xdr:colOff>
      <xdr:row>19</xdr:row>
      <xdr:rowOff>105340</xdr:rowOff>
    </xdr:to>
    <xdr:pic>
      <xdr:nvPicPr>
        <xdr:cNvPr id="13" name="40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3133725"/>
          <a:ext cx="676274" cy="876865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24</xdr:row>
      <xdr:rowOff>9526</xdr:rowOff>
    </xdr:from>
    <xdr:to>
      <xdr:col>8</xdr:col>
      <xdr:colOff>714374</xdr:colOff>
      <xdr:row>28</xdr:row>
      <xdr:rowOff>114864</xdr:rowOff>
    </xdr:to>
    <xdr:pic>
      <xdr:nvPicPr>
        <xdr:cNvPr id="14" name="40 Imagen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876801"/>
          <a:ext cx="676274" cy="876863"/>
        </a:xfrm>
        <a:prstGeom prst="rect">
          <a:avLst/>
        </a:prstGeom>
      </xdr:spPr>
    </xdr:pic>
    <xdr:clientData/>
  </xdr:twoCellAnchor>
  <xdr:twoCellAnchor editAs="oneCell">
    <xdr:from>
      <xdr:col>0</xdr:col>
      <xdr:colOff>21056</xdr:colOff>
      <xdr:row>32</xdr:row>
      <xdr:rowOff>47625</xdr:rowOff>
    </xdr:from>
    <xdr:to>
      <xdr:col>0</xdr:col>
      <xdr:colOff>693317</xdr:colOff>
      <xdr:row>36</xdr:row>
      <xdr:rowOff>152963</xdr:rowOff>
    </xdr:to>
    <xdr:pic>
      <xdr:nvPicPr>
        <xdr:cNvPr id="15" name="40 Imagen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6" y="6457950"/>
          <a:ext cx="672261" cy="87686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42</xdr:row>
      <xdr:rowOff>59751</xdr:rowOff>
    </xdr:from>
    <xdr:to>
      <xdr:col>0</xdr:col>
      <xdr:colOff>719886</xdr:colOff>
      <xdr:row>46</xdr:row>
      <xdr:rowOff>159886</xdr:rowOff>
    </xdr:to>
    <xdr:pic>
      <xdr:nvPicPr>
        <xdr:cNvPr id="16" name="40 Imagen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422701"/>
          <a:ext cx="672261" cy="8716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25752</xdr:rowOff>
    </xdr:from>
    <xdr:to>
      <xdr:col>0</xdr:col>
      <xdr:colOff>733425</xdr:colOff>
      <xdr:row>74</xdr:row>
      <xdr:rowOff>144366</xdr:rowOff>
    </xdr:to>
    <xdr:pic>
      <xdr:nvPicPr>
        <xdr:cNvPr id="17" name="Imagen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3236927"/>
          <a:ext cx="733425" cy="890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70</xdr:row>
      <xdr:rowOff>47625</xdr:rowOff>
    </xdr:from>
    <xdr:to>
      <xdr:col>8</xdr:col>
      <xdr:colOff>752475</xdr:colOff>
      <xdr:row>74</xdr:row>
      <xdr:rowOff>166239</xdr:rowOff>
    </xdr:to>
    <xdr:pic>
      <xdr:nvPicPr>
        <xdr:cNvPr id="18" name="Imagen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90850" y="13258800"/>
          <a:ext cx="733425" cy="890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78</xdr:row>
      <xdr:rowOff>9525</xdr:rowOff>
    </xdr:from>
    <xdr:to>
      <xdr:col>0</xdr:col>
      <xdr:colOff>752475</xdr:colOff>
      <xdr:row>82</xdr:row>
      <xdr:rowOff>128139</xdr:rowOff>
    </xdr:to>
    <xdr:pic>
      <xdr:nvPicPr>
        <xdr:cNvPr id="19" name="Imagen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" y="14763750"/>
          <a:ext cx="733425" cy="890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733425</xdr:colOff>
      <xdr:row>64</xdr:row>
      <xdr:rowOff>179643</xdr:rowOff>
    </xdr:to>
    <xdr:pic>
      <xdr:nvPicPr>
        <xdr:cNvPr id="21" name="Imagen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71800" y="10125075"/>
          <a:ext cx="733425" cy="941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733424</xdr:colOff>
      <xdr:row>55</xdr:row>
      <xdr:rowOff>179643</xdr:rowOff>
    </xdr:to>
    <xdr:pic>
      <xdr:nvPicPr>
        <xdr:cNvPr id="22" name="Imagen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0125075"/>
          <a:ext cx="733424" cy="941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9</xdr:row>
      <xdr:rowOff>21260</xdr:rowOff>
    </xdr:from>
    <xdr:to>
      <xdr:col>8</xdr:col>
      <xdr:colOff>723899</xdr:colOff>
      <xdr:row>13</xdr:row>
      <xdr:rowOff>178669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0850" y="1573835"/>
          <a:ext cx="704849" cy="92893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</xdr:row>
      <xdr:rowOff>19050</xdr:rowOff>
    </xdr:from>
    <xdr:to>
      <xdr:col>0</xdr:col>
      <xdr:colOff>752475</xdr:colOff>
      <xdr:row>14</xdr:row>
      <xdr:rowOff>5347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1571625"/>
          <a:ext cx="714375" cy="948322"/>
        </a:xfrm>
        <a:prstGeom prst="rect">
          <a:avLst/>
        </a:prstGeom>
      </xdr:spPr>
    </xdr:pic>
    <xdr:clientData/>
  </xdr:twoCellAnchor>
  <xdr:twoCellAnchor editAs="oneCell">
    <xdr:from>
      <xdr:col>0</xdr:col>
      <xdr:colOff>3491</xdr:colOff>
      <xdr:row>0</xdr:row>
      <xdr:rowOff>1</xdr:rowOff>
    </xdr:from>
    <xdr:to>
      <xdr:col>15</xdr:col>
      <xdr:colOff>6349</xdr:colOff>
      <xdr:row>6</xdr:row>
      <xdr:rowOff>3484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91" y="1"/>
          <a:ext cx="5898833" cy="1032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18</xdr:row>
      <xdr:rowOff>9525</xdr:rowOff>
    </xdr:from>
    <xdr:to>
      <xdr:col>0</xdr:col>
      <xdr:colOff>714374</xdr:colOff>
      <xdr:row>22</xdr:row>
      <xdr:rowOff>151805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371850"/>
          <a:ext cx="704849" cy="9138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28575</xdr:colOff>
      <xdr:row>4</xdr:row>
      <xdr:rowOff>9525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721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271</xdr:rowOff>
    </xdr:from>
    <xdr:to>
      <xdr:col>1</xdr:col>
      <xdr:colOff>2114546</xdr:colOff>
      <xdr:row>4</xdr:row>
      <xdr:rowOff>53008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" y="271"/>
          <a:ext cx="5572119" cy="986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</xdr:colOff>
      <xdr:row>0</xdr:row>
      <xdr:rowOff>270</xdr:rowOff>
    </xdr:from>
    <xdr:to>
      <xdr:col>3</xdr:col>
      <xdr:colOff>781050</xdr:colOff>
      <xdr:row>4</xdr:row>
      <xdr:rowOff>185545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70"/>
          <a:ext cx="5829298" cy="94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lcoati.com.ar/producto/piscinas-al-agua/" TargetMode="External"/><Relationship Id="rId18" Type="http://schemas.openxmlformats.org/officeDocument/2006/relationships/hyperlink" Target="https://elcoati.com.ar/producto/techos-flex/" TargetMode="External"/><Relationship Id="rId26" Type="http://schemas.openxmlformats.org/officeDocument/2006/relationships/hyperlink" Target="https://elcoati.com.ar/producto/protec-barniz-satinado-2/" TargetMode="External"/><Relationship Id="rId39" Type="http://schemas.openxmlformats.org/officeDocument/2006/relationships/hyperlink" Target="https://elcoati.com.ar/producto/concentrado-netcolor-plus-maderas/" TargetMode="External"/><Relationship Id="rId3" Type="http://schemas.openxmlformats.org/officeDocument/2006/relationships/hyperlink" Target="https://elcoati.com.ar/producto/intensos/" TargetMode="External"/><Relationship Id="rId21" Type="http://schemas.openxmlformats.org/officeDocument/2006/relationships/hyperlink" Target="https://elcoati.com.ar/producto/pre-acondicionador-al-aguarras/" TargetMode="External"/><Relationship Id="rId34" Type="http://schemas.openxmlformats.org/officeDocument/2006/relationships/hyperlink" Target="https://elcoati.com.ar/producto/convertidor-de-oxido/" TargetMode="External"/><Relationship Id="rId42" Type="http://schemas.openxmlformats.org/officeDocument/2006/relationships/hyperlink" Target="https://elcoati.com.ar/netcolorplus/el-taco-y-exhibidor/" TargetMode="External"/><Relationship Id="rId47" Type="http://schemas.openxmlformats.org/officeDocument/2006/relationships/hyperlink" Target="https://elcoati.com.ar/producto/esmalte-plus-3/" TargetMode="External"/><Relationship Id="rId50" Type="http://schemas.openxmlformats.org/officeDocument/2006/relationships/hyperlink" Target="https://elcoati.com.ar/producto/esmalte-plus-3/" TargetMode="External"/><Relationship Id="rId7" Type="http://schemas.openxmlformats.org/officeDocument/2006/relationships/hyperlink" Target="https://elcoati.com.ar/producto/ultra-lavable-mate/" TargetMode="External"/><Relationship Id="rId12" Type="http://schemas.openxmlformats.org/officeDocument/2006/relationships/hyperlink" Target="https://elcoati.com.ar/producto/piscinas-caucho-acrilico/" TargetMode="External"/><Relationship Id="rId17" Type="http://schemas.openxmlformats.org/officeDocument/2006/relationships/hyperlink" Target="https://elcoati.com.ar/producto/mi-pared-muros/" TargetMode="External"/><Relationship Id="rId25" Type="http://schemas.openxmlformats.org/officeDocument/2006/relationships/hyperlink" Target="https://elcoati.com.ar/producto/protec-barniz-brillante/" TargetMode="External"/><Relationship Id="rId33" Type="http://schemas.openxmlformats.org/officeDocument/2006/relationships/hyperlink" Target="https://elcoati.com.ar/producto/convertidor-de-oxido/" TargetMode="External"/><Relationship Id="rId38" Type="http://schemas.openxmlformats.org/officeDocument/2006/relationships/hyperlink" Target="https://elcoati.com.ar/producto/tintas-para-madera/" TargetMode="External"/><Relationship Id="rId46" Type="http://schemas.openxmlformats.org/officeDocument/2006/relationships/hyperlink" Target="https://elcoati.com.ar/producto/esmalte-plus-3/" TargetMode="External"/><Relationship Id="rId2" Type="http://schemas.openxmlformats.org/officeDocument/2006/relationships/hyperlink" Target="https://elcoati.com.ar/producto/frentes/" TargetMode="External"/><Relationship Id="rId16" Type="http://schemas.openxmlformats.org/officeDocument/2006/relationships/hyperlink" Target="https://elcoati.com.ar/producto/mi-pared-muros/" TargetMode="External"/><Relationship Id="rId20" Type="http://schemas.openxmlformats.org/officeDocument/2006/relationships/hyperlink" Target="https://elcoati.com.ar/producto/pre-fijador-al-agua/" TargetMode="External"/><Relationship Id="rId29" Type="http://schemas.openxmlformats.org/officeDocument/2006/relationships/hyperlink" Target="https://elcoati.com.ar/producto/esmalte-3x1-altos-solidos/" TargetMode="External"/><Relationship Id="rId41" Type="http://schemas.openxmlformats.org/officeDocument/2006/relationships/hyperlink" Target="https://elcoati.com.ar/producto/pre-fondo-blanco/" TargetMode="External"/><Relationship Id="rId1" Type="http://schemas.openxmlformats.org/officeDocument/2006/relationships/hyperlink" Target="https://elcoati.com.ar/producto/frentes/" TargetMode="External"/><Relationship Id="rId6" Type="http://schemas.openxmlformats.org/officeDocument/2006/relationships/hyperlink" Target="https://elcoati.com.ar/producto/ultra-lavable-satinado/" TargetMode="External"/><Relationship Id="rId11" Type="http://schemas.openxmlformats.org/officeDocument/2006/relationships/hyperlink" Target="https://elcoati.com.ar/producto/intensos-lavable/" TargetMode="External"/><Relationship Id="rId24" Type="http://schemas.openxmlformats.org/officeDocument/2006/relationships/hyperlink" Target="https://elcoati.com.ar/producto/protec-impregnante-classic/" TargetMode="External"/><Relationship Id="rId32" Type="http://schemas.openxmlformats.org/officeDocument/2006/relationships/hyperlink" Target="https://elcoati.com.ar/producto/esmalte-plus-3/" TargetMode="External"/><Relationship Id="rId37" Type="http://schemas.openxmlformats.org/officeDocument/2006/relationships/hyperlink" Target="https://elcoati.com.ar/producto/concentrado-netcolor-plus/" TargetMode="External"/><Relationship Id="rId40" Type="http://schemas.openxmlformats.org/officeDocument/2006/relationships/hyperlink" Target="https://elcoati.com.ar/producto/protec-impregnante-classic-brillante/" TargetMode="External"/><Relationship Id="rId45" Type="http://schemas.openxmlformats.org/officeDocument/2006/relationships/hyperlink" Target="https://elcoati.com.ar/producto/esmalte-plus-3/" TargetMode="External"/><Relationship Id="rId53" Type="http://schemas.openxmlformats.org/officeDocument/2006/relationships/drawing" Target="../drawings/drawing1.xml"/><Relationship Id="rId5" Type="http://schemas.openxmlformats.org/officeDocument/2006/relationships/hyperlink" Target="https://elcoati.com.ar/producto/ultra-lavable-satinado/" TargetMode="External"/><Relationship Id="rId15" Type="http://schemas.openxmlformats.org/officeDocument/2006/relationships/hyperlink" Target="https://elcoati.com.ar/producto/muros-flex/" TargetMode="External"/><Relationship Id="rId23" Type="http://schemas.openxmlformats.org/officeDocument/2006/relationships/hyperlink" Target="https://elcoati.com.ar/producto/protec-barniz-triple-filtro-uv/" TargetMode="External"/><Relationship Id="rId28" Type="http://schemas.openxmlformats.org/officeDocument/2006/relationships/hyperlink" Target="https://elcoati.com.ar/producto/esmalte-3x1-altos-solidos/" TargetMode="External"/><Relationship Id="rId36" Type="http://schemas.openxmlformats.org/officeDocument/2006/relationships/hyperlink" Target="https://elcoati.com.ar/producto/convertidor-de-oxido/" TargetMode="External"/><Relationship Id="rId49" Type="http://schemas.openxmlformats.org/officeDocument/2006/relationships/hyperlink" Target="https://elcoati.com.ar/producto/esmalte-plus-3/" TargetMode="External"/><Relationship Id="rId10" Type="http://schemas.openxmlformats.org/officeDocument/2006/relationships/hyperlink" Target="https://elcoati.com.ar/producto/intensos-lavable/" TargetMode="External"/><Relationship Id="rId19" Type="http://schemas.openxmlformats.org/officeDocument/2006/relationships/hyperlink" Target="https://elcoati.com.ar/producto/pre-enduido-interior/" TargetMode="External"/><Relationship Id="rId31" Type="http://schemas.openxmlformats.org/officeDocument/2006/relationships/hyperlink" Target="https://elcoati.com.ar/producto/esmalte-plus-3/" TargetMode="External"/><Relationship Id="rId44" Type="http://schemas.openxmlformats.org/officeDocument/2006/relationships/hyperlink" Target="https://elcoati.com.ar/producto/pre-masilla/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elcoati.com.ar/producto/intensos/" TargetMode="External"/><Relationship Id="rId9" Type="http://schemas.openxmlformats.org/officeDocument/2006/relationships/hyperlink" Target="https://elcoati.com.ar/producto/super-lavable/" TargetMode="External"/><Relationship Id="rId14" Type="http://schemas.openxmlformats.org/officeDocument/2006/relationships/hyperlink" Target="https://elcoati.com.ar/producto/muros-flex/" TargetMode="External"/><Relationship Id="rId22" Type="http://schemas.openxmlformats.org/officeDocument/2006/relationships/hyperlink" Target="https://elcoati.com.ar/producto/pre-enduido-exterior/" TargetMode="External"/><Relationship Id="rId27" Type="http://schemas.openxmlformats.org/officeDocument/2006/relationships/hyperlink" Target="https://elcoati.com.ar/producto/protec-barniz-mate/" TargetMode="External"/><Relationship Id="rId30" Type="http://schemas.openxmlformats.org/officeDocument/2006/relationships/hyperlink" Target="https://elcoati.com.ar/producto/esmalte-plus-3/" TargetMode="External"/><Relationship Id="rId35" Type="http://schemas.openxmlformats.org/officeDocument/2006/relationships/hyperlink" Target="https://elcoati.com.ar/producto/convertidor-de-oxido/" TargetMode="External"/><Relationship Id="rId43" Type="http://schemas.openxmlformats.org/officeDocument/2006/relationships/hyperlink" Target="https://elcoati.com.ar/producto/esmalte-plus-3/" TargetMode="External"/><Relationship Id="rId48" Type="http://schemas.openxmlformats.org/officeDocument/2006/relationships/hyperlink" Target="https://elcoati.com.ar/producto/esmalte-plus-3/" TargetMode="External"/><Relationship Id="rId8" Type="http://schemas.openxmlformats.org/officeDocument/2006/relationships/hyperlink" Target="https://elcoati.com.ar/producto/super-lavable/" TargetMode="External"/><Relationship Id="rId51" Type="http://schemas.openxmlformats.org/officeDocument/2006/relationships/hyperlink" Target="https://elcoati.com.ar/producto/mi-techo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icolor.com.ar/mem-fib.php" TargetMode="External"/><Relationship Id="rId13" Type="http://schemas.openxmlformats.org/officeDocument/2006/relationships/hyperlink" Target="https://www.micolor.com.ar/esmalte.php" TargetMode="External"/><Relationship Id="rId3" Type="http://schemas.openxmlformats.org/officeDocument/2006/relationships/hyperlink" Target="https://www.micolor.com.ar/acr-int.php" TargetMode="External"/><Relationship Id="rId7" Type="http://schemas.openxmlformats.org/officeDocument/2006/relationships/hyperlink" Target="https://www.micolor.com.ar/frentes.php" TargetMode="External"/><Relationship Id="rId12" Type="http://schemas.openxmlformats.org/officeDocument/2006/relationships/hyperlink" Target="https://www.micolor.com.ar/antioxido.php" TargetMode="External"/><Relationship Id="rId2" Type="http://schemas.openxmlformats.org/officeDocument/2006/relationships/hyperlink" Target="https://www.micolor.com.ar/colores.php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micolor.com.ar/colores.php" TargetMode="External"/><Relationship Id="rId6" Type="http://schemas.openxmlformats.org/officeDocument/2006/relationships/hyperlink" Target="https://www.micolor.com.ar/ext-int.php" TargetMode="External"/><Relationship Id="rId11" Type="http://schemas.openxmlformats.org/officeDocument/2006/relationships/hyperlink" Target="https://www.micolor.com.ar/antioxido.php" TargetMode="External"/><Relationship Id="rId5" Type="http://schemas.openxmlformats.org/officeDocument/2006/relationships/hyperlink" Target="https://www.micolor.com.ar/amateur-3en1.php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www.micolor.com.ar/antioxido.php" TargetMode="External"/><Relationship Id="rId4" Type="http://schemas.openxmlformats.org/officeDocument/2006/relationships/hyperlink" Target="https://www.micolor.com.ar/int-lavable.php" TargetMode="External"/><Relationship Id="rId9" Type="http://schemas.openxmlformats.org/officeDocument/2006/relationships/hyperlink" Target="https://www.micolor.com.ar/esmalte.php" TargetMode="External"/><Relationship Id="rId14" Type="http://schemas.openxmlformats.org/officeDocument/2006/relationships/hyperlink" Target="https://www.micolor.com.ar/esmalte.ph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solplast.com.ar/mem-liquida.php" TargetMode="External"/><Relationship Id="rId2" Type="http://schemas.openxmlformats.org/officeDocument/2006/relationships/hyperlink" Target="http://solplast.com.ar/ext-int.php" TargetMode="External"/><Relationship Id="rId1" Type="http://schemas.openxmlformats.org/officeDocument/2006/relationships/hyperlink" Target="http://solplast.com.ar/interior.php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Q638"/>
  <sheetViews>
    <sheetView showGridLines="0" tabSelected="1" zoomScaleNormal="100" zoomScaleSheetLayoutView="70" workbookViewId="0">
      <selection activeCell="A5" sqref="A5:O5"/>
    </sheetView>
  </sheetViews>
  <sheetFormatPr baseColWidth="10" defaultRowHeight="15" x14ac:dyDescent="0.25"/>
  <cols>
    <col min="1" max="1" width="11.42578125" customWidth="1"/>
    <col min="2" max="2" width="4.42578125" style="26" customWidth="1"/>
    <col min="3" max="3" width="4.7109375" style="26" customWidth="1"/>
    <col min="4" max="4" width="3.5703125" style="26" bestFit="1" customWidth="1"/>
    <col min="5" max="5" width="11.7109375" style="111" bestFit="1" customWidth="1"/>
    <col min="6" max="6" width="12.7109375" style="111" hidden="1" customWidth="1"/>
    <col min="7" max="7" width="10.5703125" bestFit="1" customWidth="1"/>
    <col min="8" max="8" width="1.42578125" style="6" customWidth="1"/>
    <col min="9" max="9" width="11.42578125" customWidth="1"/>
    <col min="10" max="10" width="4.140625" style="26" customWidth="1"/>
    <col min="11" max="11" width="4.7109375" style="26" customWidth="1"/>
    <col min="12" max="12" width="3.5703125" style="26" bestFit="1" customWidth="1"/>
    <col min="13" max="13" width="11.7109375" style="111" bestFit="1" customWidth="1"/>
    <col min="14" max="14" width="12.7109375" style="111" hidden="1" customWidth="1"/>
    <col min="15" max="15" width="11.5703125" customWidth="1"/>
    <col min="16" max="17" width="11.42578125" style="35"/>
  </cols>
  <sheetData>
    <row r="1" spans="1:17" ht="20.100000000000001" customHeight="1" x14ac:dyDescent="0.25"/>
    <row r="2" spans="1:17" ht="20.100000000000001" customHeight="1" x14ac:dyDescent="0.25"/>
    <row r="3" spans="1:17" ht="20.100000000000001" customHeight="1" x14ac:dyDescent="0.25"/>
    <row r="4" spans="1:17" ht="20.100000000000001" customHeight="1" thickBot="1" x14ac:dyDescent="0.3"/>
    <row r="5" spans="1:17" s="8" customFormat="1" ht="15.75" thickBot="1" x14ac:dyDescent="0.3">
      <c r="A5" s="221" t="s">
        <v>966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3"/>
      <c r="P5" s="35"/>
      <c r="Q5" s="35"/>
    </row>
    <row r="6" spans="1:17" ht="16.5" thickBot="1" x14ac:dyDescent="0.3">
      <c r="A6" s="197" t="s">
        <v>1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9"/>
    </row>
    <row r="7" spans="1:17" x14ac:dyDescent="0.25">
      <c r="A7" s="3"/>
      <c r="B7" s="107" t="s">
        <v>4</v>
      </c>
      <c r="C7" s="107" t="s">
        <v>5</v>
      </c>
      <c r="D7" s="107" t="s">
        <v>6</v>
      </c>
      <c r="E7" s="112" t="s">
        <v>7</v>
      </c>
      <c r="F7" s="112" t="s">
        <v>862</v>
      </c>
      <c r="G7" s="2" t="s">
        <v>8</v>
      </c>
      <c r="H7" s="7"/>
      <c r="I7" s="4"/>
      <c r="J7" s="107" t="s">
        <v>4</v>
      </c>
      <c r="K7" s="107" t="s">
        <v>5</v>
      </c>
      <c r="L7" s="107" t="s">
        <v>6</v>
      </c>
      <c r="M7" s="112" t="s">
        <v>7</v>
      </c>
      <c r="N7" s="112"/>
      <c r="O7" s="2" t="s">
        <v>8</v>
      </c>
    </row>
    <row r="8" spans="1:17" ht="15.75" thickBot="1" x14ac:dyDescent="0.3">
      <c r="A8" s="200" t="s">
        <v>9</v>
      </c>
      <c r="B8" s="200"/>
      <c r="C8" s="200"/>
      <c r="D8" s="200"/>
      <c r="E8" s="200"/>
      <c r="F8" s="200"/>
      <c r="G8" s="200"/>
      <c r="H8" s="9"/>
      <c r="I8" s="200" t="s">
        <v>9</v>
      </c>
      <c r="J8" s="200"/>
      <c r="K8" s="200"/>
      <c r="L8" s="200"/>
      <c r="M8" s="200"/>
      <c r="N8" s="200"/>
      <c r="O8" s="200"/>
    </row>
    <row r="9" spans="1:17" x14ac:dyDescent="0.25">
      <c r="A9" s="3"/>
      <c r="B9" s="31">
        <v>1</v>
      </c>
      <c r="C9" s="108" t="s">
        <v>3</v>
      </c>
      <c r="D9" s="37">
        <v>6</v>
      </c>
      <c r="E9" s="113">
        <v>4932.2197866809847</v>
      </c>
      <c r="F9" s="132" t="b">
        <f>IF(E9*4-E10&gt;0,E9&lt;E17)</f>
        <v>1</v>
      </c>
      <c r="G9" s="163"/>
      <c r="I9" s="3"/>
      <c r="J9" s="31">
        <v>0.9</v>
      </c>
      <c r="K9" s="108" t="s">
        <v>3</v>
      </c>
      <c r="L9" s="37">
        <v>6</v>
      </c>
      <c r="M9" s="113">
        <v>3486.6962377709947</v>
      </c>
      <c r="N9" s="132" t="b">
        <f>AND(M9*4-M10&gt;0,M9&lt;E9)</f>
        <v>1</v>
      </c>
      <c r="O9" s="131"/>
    </row>
    <row r="10" spans="1:17" x14ac:dyDescent="0.25">
      <c r="A10" s="3"/>
      <c r="B10" s="29">
        <v>4</v>
      </c>
      <c r="C10" s="109" t="s">
        <v>2</v>
      </c>
      <c r="D10" s="33">
        <v>2</v>
      </c>
      <c r="E10" s="114">
        <v>16508.341642316762</v>
      </c>
      <c r="F10" s="133" t="b">
        <f>+IF(E10/4*10&gt;E11,E10&lt;E18)</f>
        <v>1</v>
      </c>
      <c r="G10" s="163"/>
      <c r="I10" s="3"/>
      <c r="J10" s="29">
        <v>3.6</v>
      </c>
      <c r="K10" s="109" t="s">
        <v>2</v>
      </c>
      <c r="L10" s="33">
        <v>2</v>
      </c>
      <c r="M10" s="114">
        <v>10407.536732281987</v>
      </c>
      <c r="N10" s="133" t="b">
        <f>+AND(M10/3.6*9&gt;M11,M10&lt;E10)</f>
        <v>1</v>
      </c>
      <c r="O10" s="131"/>
    </row>
    <row r="11" spans="1:17" x14ac:dyDescent="0.25">
      <c r="A11" s="3"/>
      <c r="B11" s="29">
        <v>10</v>
      </c>
      <c r="C11" s="109" t="s">
        <v>3</v>
      </c>
      <c r="D11" s="33">
        <v>1</v>
      </c>
      <c r="E11" s="114">
        <v>37143.768695212719</v>
      </c>
      <c r="F11" s="133" t="b">
        <f>IF(E11*2-E12&gt;0,E11&lt;E19)</f>
        <v>1</v>
      </c>
      <c r="G11" s="163"/>
      <c r="I11" s="3"/>
      <c r="J11" s="29">
        <v>9</v>
      </c>
      <c r="K11" s="109" t="s">
        <v>3</v>
      </c>
      <c r="L11" s="33">
        <v>1</v>
      </c>
      <c r="M11" s="114">
        <v>22709.653646681538</v>
      </c>
      <c r="N11" s="133" t="b">
        <f>AND(M11*2-M12&gt;0,M11&lt;E11)</f>
        <v>1</v>
      </c>
      <c r="O11" s="131"/>
    </row>
    <row r="12" spans="1:17" ht="15.75" thickBot="1" x14ac:dyDescent="0.3">
      <c r="A12" s="3"/>
      <c r="B12" s="30">
        <v>20</v>
      </c>
      <c r="C12" s="110" t="s">
        <v>3</v>
      </c>
      <c r="D12" s="34">
        <v>1</v>
      </c>
      <c r="E12" s="115">
        <v>72355.263305065149</v>
      </c>
      <c r="F12" s="134" t="b">
        <f>+AND(E12&lt;E20)</f>
        <v>1</v>
      </c>
      <c r="G12" s="163"/>
      <c r="I12" s="3"/>
      <c r="J12" s="30">
        <v>18</v>
      </c>
      <c r="K12" s="110" t="s">
        <v>3</v>
      </c>
      <c r="L12" s="34">
        <v>1</v>
      </c>
      <c r="M12" s="115">
        <v>41655.409030171424</v>
      </c>
      <c r="N12" s="134" t="b">
        <f>+AND(M12&lt;E12)</f>
        <v>1</v>
      </c>
      <c r="O12" s="131"/>
    </row>
    <row r="13" spans="1:17" s="6" customFormat="1" x14ac:dyDescent="0.25">
      <c r="B13" s="201" t="s">
        <v>15</v>
      </c>
      <c r="C13" s="201"/>
      <c r="D13" s="201"/>
      <c r="E13" s="201"/>
      <c r="F13" s="201"/>
      <c r="G13" s="201"/>
      <c r="J13" s="201" t="s">
        <v>15</v>
      </c>
      <c r="K13" s="201"/>
      <c r="L13" s="201"/>
      <c r="M13" s="201"/>
      <c r="N13" s="201"/>
      <c r="O13" s="201"/>
      <c r="P13" s="35"/>
      <c r="Q13" s="35"/>
    </row>
    <row r="14" spans="1:17" x14ac:dyDescent="0.25">
      <c r="A14" s="202" t="s">
        <v>10</v>
      </c>
      <c r="B14" s="202"/>
      <c r="C14" s="202"/>
      <c r="D14" s="202"/>
      <c r="E14" s="202"/>
      <c r="F14" s="203"/>
      <c r="G14" s="202"/>
      <c r="I14" s="202" t="s">
        <v>11</v>
      </c>
      <c r="J14" s="202"/>
      <c r="K14" s="202"/>
      <c r="L14" s="202"/>
      <c r="M14" s="202"/>
      <c r="N14" s="203"/>
      <c r="O14" s="202"/>
    </row>
    <row r="16" spans="1:17" ht="15.75" thickBot="1" x14ac:dyDescent="0.3">
      <c r="A16" s="200" t="s">
        <v>12</v>
      </c>
      <c r="B16" s="200"/>
      <c r="C16" s="200"/>
      <c r="D16" s="200"/>
      <c r="E16" s="200"/>
      <c r="F16" s="200"/>
      <c r="G16" s="200"/>
      <c r="H16" s="9"/>
      <c r="I16" s="200" t="s">
        <v>13</v>
      </c>
      <c r="J16" s="200"/>
      <c r="K16" s="200"/>
      <c r="L16" s="200"/>
      <c r="M16" s="200"/>
      <c r="N16" s="200"/>
      <c r="O16" s="200"/>
    </row>
    <row r="17" spans="1:17" x14ac:dyDescent="0.25">
      <c r="B17" s="31">
        <v>1</v>
      </c>
      <c r="C17" s="108" t="s">
        <v>3</v>
      </c>
      <c r="D17" s="37">
        <v>6</v>
      </c>
      <c r="E17" s="113">
        <v>5200.3044478207466</v>
      </c>
      <c r="F17" s="132" t="b">
        <f>+AND(E17*4-E18&gt;0,E17&lt;M17)</f>
        <v>1</v>
      </c>
      <c r="G17" s="153"/>
      <c r="I17" s="6"/>
      <c r="J17" s="31">
        <v>1</v>
      </c>
      <c r="K17" s="108" t="s">
        <v>3</v>
      </c>
      <c r="L17" s="37">
        <v>6</v>
      </c>
      <c r="M17" s="113">
        <v>6383.1753624429412</v>
      </c>
      <c r="N17" s="150" t="str">
        <f>IF(M17*4-M18&gt;0,"OK","MALLLLLL")</f>
        <v>OK</v>
      </c>
      <c r="O17" s="154"/>
    </row>
    <row r="18" spans="1:17" x14ac:dyDescent="0.25">
      <c r="B18" s="29">
        <v>4</v>
      </c>
      <c r="C18" s="109" t="s">
        <v>2</v>
      </c>
      <c r="D18" s="33">
        <v>2</v>
      </c>
      <c r="E18" s="114">
        <v>17939.730859605181</v>
      </c>
      <c r="F18" s="133" t="b">
        <f>+AND(E18/4*10&gt;E19,E18&lt;M18)</f>
        <v>1</v>
      </c>
      <c r="G18" s="153"/>
      <c r="I18" s="6"/>
      <c r="J18" s="29">
        <v>4</v>
      </c>
      <c r="K18" s="109" t="s">
        <v>2</v>
      </c>
      <c r="L18" s="33">
        <v>2</v>
      </c>
      <c r="M18" s="114">
        <v>22148.970277978009</v>
      </c>
      <c r="N18" s="151" t="str">
        <f>+IF(M18/4*10&gt;M19,"OK","MAAAAL")</f>
        <v>OK</v>
      </c>
      <c r="O18" s="154"/>
    </row>
    <row r="19" spans="1:17" x14ac:dyDescent="0.25">
      <c r="B19" s="29">
        <v>10</v>
      </c>
      <c r="C19" s="109" t="s">
        <v>3</v>
      </c>
      <c r="D19" s="33">
        <v>1</v>
      </c>
      <c r="E19" s="114">
        <v>43769.229102491256</v>
      </c>
      <c r="F19" s="133" t="b">
        <f>AND(E19*2-E20&gt;0,E19&lt;M19)</f>
        <v>1</v>
      </c>
      <c r="G19" s="153"/>
      <c r="I19" s="6"/>
      <c r="J19" s="29">
        <v>10</v>
      </c>
      <c r="K19" s="109" t="s">
        <v>3</v>
      </c>
      <c r="L19" s="33">
        <v>1</v>
      </c>
      <c r="M19" s="114">
        <v>52701.991679623694</v>
      </c>
      <c r="N19" s="151" t="str">
        <f>IF(M19*2-M20&gt;0,"OK","MALLLL")</f>
        <v>OK</v>
      </c>
      <c r="O19" s="154"/>
    </row>
    <row r="20" spans="1:17" ht="15.75" thickBot="1" x14ac:dyDescent="0.3">
      <c r="B20" s="30">
        <v>20</v>
      </c>
      <c r="C20" s="110" t="s">
        <v>3</v>
      </c>
      <c r="D20" s="34">
        <v>1</v>
      </c>
      <c r="E20" s="115">
        <v>86677.75966790106</v>
      </c>
      <c r="F20" s="134" t="b">
        <f>AND(E20&lt;M20)</f>
        <v>1</v>
      </c>
      <c r="G20" s="153"/>
      <c r="I20" s="6"/>
      <c r="J20" s="30">
        <v>20</v>
      </c>
      <c r="K20" s="110" t="s">
        <v>3</v>
      </c>
      <c r="L20" s="34">
        <v>1</v>
      </c>
      <c r="M20" s="115">
        <v>103200.9878004261</v>
      </c>
      <c r="N20" s="152"/>
      <c r="O20" s="154"/>
    </row>
    <row r="21" spans="1:17" s="6" customFormat="1" x14ac:dyDescent="0.25">
      <c r="B21" s="201" t="s">
        <v>15</v>
      </c>
      <c r="C21" s="201"/>
      <c r="D21" s="201"/>
      <c r="E21" s="201"/>
      <c r="F21" s="201"/>
      <c r="G21" s="201"/>
      <c r="J21" s="201" t="s">
        <v>15</v>
      </c>
      <c r="K21" s="201"/>
      <c r="L21" s="201"/>
      <c r="M21" s="201"/>
      <c r="N21" s="201"/>
      <c r="O21" s="201"/>
      <c r="P21" s="35"/>
      <c r="Q21" s="35"/>
    </row>
    <row r="22" spans="1:17" x14ac:dyDescent="0.25">
      <c r="A22" s="214" t="s">
        <v>14</v>
      </c>
      <c r="B22" s="209"/>
      <c r="C22" s="209"/>
      <c r="D22" s="209"/>
      <c r="E22" s="209"/>
      <c r="F22" s="210"/>
      <c r="G22" s="211"/>
      <c r="I22" s="208" t="s">
        <v>16</v>
      </c>
      <c r="J22" s="209"/>
      <c r="K22" s="209"/>
      <c r="L22" s="209"/>
      <c r="M22" s="209"/>
      <c r="N22" s="210"/>
      <c r="O22" s="211"/>
    </row>
    <row r="23" spans="1:17" x14ac:dyDescent="0.25">
      <c r="A23" s="218" t="s">
        <v>952</v>
      </c>
      <c r="B23" s="224"/>
      <c r="C23" s="224"/>
      <c r="D23" s="224"/>
      <c r="E23" s="224"/>
      <c r="F23" s="224"/>
      <c r="G23" s="225"/>
      <c r="I23" s="226" t="s">
        <v>17</v>
      </c>
      <c r="J23" s="224"/>
      <c r="K23" s="224"/>
      <c r="L23" s="224"/>
      <c r="M23" s="224"/>
      <c r="N23" s="224"/>
      <c r="O23" s="225"/>
    </row>
    <row r="25" spans="1:17" s="8" customFormat="1" ht="15.75" thickBot="1" x14ac:dyDescent="0.3">
      <c r="A25" s="200" t="s">
        <v>20</v>
      </c>
      <c r="B25" s="200"/>
      <c r="C25" s="200"/>
      <c r="D25" s="200"/>
      <c r="E25" s="200"/>
      <c r="F25" s="200"/>
      <c r="G25" s="200"/>
      <c r="I25" s="200" t="s">
        <v>21</v>
      </c>
      <c r="J25" s="200"/>
      <c r="K25" s="200"/>
      <c r="L25" s="200"/>
      <c r="M25" s="200"/>
      <c r="N25" s="200"/>
      <c r="O25" s="200"/>
      <c r="P25" s="35"/>
      <c r="Q25" s="35"/>
    </row>
    <row r="26" spans="1:17" s="8" customFormat="1" x14ac:dyDescent="0.25">
      <c r="B26" s="31">
        <v>1</v>
      </c>
      <c r="C26" s="108" t="s">
        <v>3</v>
      </c>
      <c r="D26" s="37">
        <v>6</v>
      </c>
      <c r="E26" s="113">
        <v>6383.1811449999987</v>
      </c>
      <c r="F26" s="150" t="b">
        <f>+AND(E26*4-E27&gt;0,E26&lt;M17)</f>
        <v>0</v>
      </c>
      <c r="G26" s="153"/>
      <c r="J26" s="31">
        <v>1</v>
      </c>
      <c r="K26" s="108" t="s">
        <v>3</v>
      </c>
      <c r="L26" s="37">
        <v>6</v>
      </c>
      <c r="M26" s="113">
        <v>6048.8504999999996</v>
      </c>
      <c r="N26" s="150" t="b">
        <f>IF(M26*4-M27&gt;0,M26&lt;E26)</f>
        <v>1</v>
      </c>
      <c r="O26" s="154"/>
      <c r="P26" s="35"/>
      <c r="Q26" s="35"/>
    </row>
    <row r="27" spans="1:17" s="8" customFormat="1" x14ac:dyDescent="0.25">
      <c r="B27" s="29">
        <v>4</v>
      </c>
      <c r="C27" s="109" t="s">
        <v>2</v>
      </c>
      <c r="D27" s="33">
        <v>2</v>
      </c>
      <c r="E27" s="114">
        <v>21839.988737181036</v>
      </c>
      <c r="F27" s="151" t="b">
        <f>+AND(E27/4*10&gt;E28,E27&lt;M18)</f>
        <v>1</v>
      </c>
      <c r="G27" s="153"/>
      <c r="J27" s="29">
        <v>4</v>
      </c>
      <c r="K27" s="109" t="s">
        <v>2</v>
      </c>
      <c r="L27" s="33">
        <v>2</v>
      </c>
      <c r="M27" s="114">
        <v>19764.729083791197</v>
      </c>
      <c r="N27" s="151" t="b">
        <f>+AND(M27&lt;E27)</f>
        <v>1</v>
      </c>
      <c r="O27" s="154"/>
      <c r="P27" s="35"/>
      <c r="Q27" s="35"/>
    </row>
    <row r="28" spans="1:17" s="8" customFormat="1" x14ac:dyDescent="0.25">
      <c r="B28" s="29">
        <v>10</v>
      </c>
      <c r="C28" s="109" t="s">
        <v>3</v>
      </c>
      <c r="D28" s="33">
        <v>1</v>
      </c>
      <c r="E28" s="114">
        <v>50123.296207656422</v>
      </c>
      <c r="F28" s="151" t="b">
        <f>AND(E28*2-E29&gt;0,E28&lt;M19)</f>
        <v>1</v>
      </c>
      <c r="G28" s="153"/>
      <c r="J28" s="29"/>
      <c r="K28" s="109"/>
      <c r="L28" s="33"/>
      <c r="M28" s="114"/>
      <c r="N28" s="151"/>
      <c r="O28" s="131"/>
      <c r="P28" s="35"/>
      <c r="Q28" s="35"/>
    </row>
    <row r="29" spans="1:17" s="8" customFormat="1" ht="15.75" thickBot="1" x14ac:dyDescent="0.3">
      <c r="B29" s="30">
        <v>20</v>
      </c>
      <c r="C29" s="110" t="s">
        <v>3</v>
      </c>
      <c r="D29" s="34">
        <v>1</v>
      </c>
      <c r="E29" s="115">
        <v>97320.643537428288</v>
      </c>
      <c r="F29" s="152" t="b">
        <f>AND(E29&lt;M20)</f>
        <v>1</v>
      </c>
      <c r="G29" s="153"/>
      <c r="J29" s="30"/>
      <c r="K29" s="110"/>
      <c r="L29" s="34"/>
      <c r="M29" s="115"/>
      <c r="N29" s="152"/>
      <c r="O29" s="131"/>
      <c r="P29" s="35"/>
      <c r="Q29" s="35"/>
    </row>
    <row r="30" spans="1:17" s="8" customFormat="1" x14ac:dyDescent="0.25">
      <c r="B30" s="201" t="s">
        <v>15</v>
      </c>
      <c r="C30" s="201"/>
      <c r="D30" s="201"/>
      <c r="E30" s="201"/>
      <c r="F30" s="201"/>
      <c r="G30" s="201"/>
      <c r="J30" s="201" t="s">
        <v>15</v>
      </c>
      <c r="K30" s="201"/>
      <c r="L30" s="201"/>
      <c r="M30" s="201"/>
      <c r="N30" s="201"/>
      <c r="O30" s="201"/>
      <c r="P30" s="35"/>
      <c r="Q30" s="35"/>
    </row>
    <row r="31" spans="1:17" s="8" customFormat="1" ht="15" customHeight="1" x14ac:dyDescent="0.25">
      <c r="A31" s="208" t="s">
        <v>22</v>
      </c>
      <c r="B31" s="209"/>
      <c r="C31" s="209"/>
      <c r="D31" s="209"/>
      <c r="E31" s="209"/>
      <c r="F31" s="210"/>
      <c r="G31" s="211"/>
      <c r="I31" s="215" t="s">
        <v>863</v>
      </c>
      <c r="J31" s="216"/>
      <c r="K31" s="216"/>
      <c r="L31" s="216"/>
      <c r="M31" s="216"/>
      <c r="N31" s="216"/>
      <c r="O31" s="217"/>
      <c r="P31" s="35"/>
      <c r="Q31" s="35"/>
    </row>
    <row r="32" spans="1:17" x14ac:dyDescent="0.25">
      <c r="A32" s="226" t="s">
        <v>23</v>
      </c>
      <c r="B32" s="224"/>
      <c r="C32" s="224"/>
      <c r="D32" s="224"/>
      <c r="E32" s="224"/>
      <c r="F32" s="224"/>
      <c r="G32" s="225"/>
      <c r="I32" s="218"/>
      <c r="J32" s="219"/>
      <c r="K32" s="219"/>
      <c r="L32" s="219"/>
      <c r="M32" s="219"/>
      <c r="N32" s="219"/>
      <c r="O32" s="220"/>
    </row>
    <row r="34" spans="1:17" s="8" customFormat="1" ht="15.75" thickBot="1" x14ac:dyDescent="0.3">
      <c r="A34" s="200" t="s">
        <v>18</v>
      </c>
      <c r="B34" s="200"/>
      <c r="C34" s="200"/>
      <c r="D34" s="200"/>
      <c r="E34" s="200"/>
      <c r="F34" s="200"/>
      <c r="G34" s="200"/>
      <c r="I34" s="200" t="s">
        <v>18</v>
      </c>
      <c r="J34" s="200"/>
      <c r="K34" s="200"/>
      <c r="L34" s="200"/>
      <c r="M34" s="200"/>
      <c r="N34" s="200"/>
      <c r="O34" s="200"/>
      <c r="P34" s="35"/>
      <c r="Q34" s="35"/>
    </row>
    <row r="35" spans="1:17" s="8" customFormat="1" x14ac:dyDescent="0.25">
      <c r="B35" s="31">
        <v>1</v>
      </c>
      <c r="C35" s="108" t="s">
        <v>3</v>
      </c>
      <c r="D35" s="37">
        <v>6</v>
      </c>
      <c r="E35" s="113">
        <v>7690.5590712189023</v>
      </c>
      <c r="F35" s="132" t="str">
        <f>IF(E35*4-E36&gt;0,"OK","MALLLLLL")</f>
        <v>OK</v>
      </c>
      <c r="G35" s="153"/>
      <c r="J35" s="31">
        <v>0.9</v>
      </c>
      <c r="K35" s="108" t="s">
        <v>3</v>
      </c>
      <c r="L35" s="37">
        <v>6</v>
      </c>
      <c r="M35" s="113">
        <v>5268.6179180157278</v>
      </c>
      <c r="N35" s="132" t="b">
        <f>AND(M35*4-M36&gt;0,M35&lt;E35)</f>
        <v>1</v>
      </c>
      <c r="O35" s="154"/>
      <c r="P35" s="35"/>
      <c r="Q35" s="35"/>
    </row>
    <row r="36" spans="1:17" s="8" customFormat="1" ht="15.75" thickBot="1" x14ac:dyDescent="0.3">
      <c r="B36" s="29">
        <v>4</v>
      </c>
      <c r="C36" s="109" t="s">
        <v>2</v>
      </c>
      <c r="D36" s="33">
        <v>2</v>
      </c>
      <c r="E36" s="114">
        <v>26651.98004839319</v>
      </c>
      <c r="F36" s="133" t="str">
        <f>+IF(E36/4*10&gt;E37,"OK","MAAAAL")</f>
        <v>OK</v>
      </c>
      <c r="G36" s="153"/>
      <c r="J36" s="29">
        <v>3.6</v>
      </c>
      <c r="K36" s="109" t="s">
        <v>2</v>
      </c>
      <c r="L36" s="33">
        <v>2</v>
      </c>
      <c r="M36" s="114">
        <v>18288.990458794891</v>
      </c>
      <c r="N36" s="134" t="b">
        <f>+AND(M36&lt;E36)</f>
        <v>1</v>
      </c>
      <c r="O36" s="154"/>
      <c r="P36" s="35"/>
      <c r="Q36" s="35"/>
    </row>
    <row r="37" spans="1:17" s="8" customFormat="1" x14ac:dyDescent="0.25">
      <c r="B37" s="29">
        <v>10</v>
      </c>
      <c r="C37" s="109" t="s">
        <v>3</v>
      </c>
      <c r="D37" s="33">
        <v>1</v>
      </c>
      <c r="E37" s="114">
        <v>65411.836640205169</v>
      </c>
      <c r="F37" s="133" t="str">
        <f>IF(E37*2-E38&gt;0,"OK","MALLLL")</f>
        <v>OK</v>
      </c>
      <c r="G37" s="153"/>
      <c r="J37" s="29"/>
      <c r="K37" s="109"/>
      <c r="L37" s="33"/>
      <c r="M37" s="114"/>
      <c r="N37" s="129"/>
      <c r="O37" s="1"/>
      <c r="P37" s="35"/>
      <c r="Q37" s="35"/>
    </row>
    <row r="38" spans="1:17" s="8" customFormat="1" ht="15.75" thickBot="1" x14ac:dyDescent="0.3">
      <c r="B38" s="30">
        <v>20</v>
      </c>
      <c r="C38" s="110" t="s">
        <v>3</v>
      </c>
      <c r="D38" s="34">
        <v>1</v>
      </c>
      <c r="E38" s="115">
        <v>123298.33497561816</v>
      </c>
      <c r="F38" s="134"/>
      <c r="G38" s="153"/>
      <c r="J38" s="30"/>
      <c r="K38" s="110"/>
      <c r="L38" s="34"/>
      <c r="M38" s="115"/>
      <c r="N38" s="129"/>
      <c r="O38" s="1"/>
      <c r="P38" s="35"/>
      <c r="Q38" s="35"/>
    </row>
    <row r="39" spans="1:17" s="8" customFormat="1" x14ac:dyDescent="0.25">
      <c r="B39" s="201" t="s">
        <v>15</v>
      </c>
      <c r="C39" s="201"/>
      <c r="D39" s="201"/>
      <c r="E39" s="201"/>
      <c r="F39" s="201"/>
      <c r="G39" s="201"/>
      <c r="J39" s="201" t="s">
        <v>15</v>
      </c>
      <c r="K39" s="201"/>
      <c r="L39" s="201"/>
      <c r="M39" s="201"/>
      <c r="N39" s="201"/>
      <c r="O39" s="201"/>
      <c r="P39" s="35"/>
      <c r="Q39" s="35"/>
    </row>
    <row r="40" spans="1:17" s="8" customFormat="1" x14ac:dyDescent="0.25">
      <c r="A40" s="204" t="s">
        <v>10</v>
      </c>
      <c r="B40" s="205"/>
      <c r="C40" s="205"/>
      <c r="D40" s="205"/>
      <c r="E40" s="205"/>
      <c r="F40" s="195"/>
      <c r="G40" s="206"/>
      <c r="I40" s="204" t="s">
        <v>11</v>
      </c>
      <c r="J40" s="205"/>
      <c r="K40" s="205"/>
      <c r="L40" s="205"/>
      <c r="M40" s="205"/>
      <c r="N40" s="195"/>
      <c r="O40" s="206"/>
      <c r="P40" s="35"/>
      <c r="Q40" s="35"/>
    </row>
    <row r="42" spans="1:17" s="32" customFormat="1" ht="15.75" thickBot="1" x14ac:dyDescent="0.3">
      <c r="A42" s="212" t="s">
        <v>816</v>
      </c>
      <c r="B42" s="212"/>
      <c r="C42" s="212"/>
      <c r="D42" s="212"/>
      <c r="E42" s="212"/>
      <c r="F42" s="212"/>
      <c r="G42" s="212"/>
      <c r="I42" s="200"/>
      <c r="J42" s="200"/>
      <c r="K42" s="200"/>
      <c r="L42" s="200"/>
      <c r="M42" s="200"/>
      <c r="N42" s="200"/>
      <c r="O42" s="200"/>
      <c r="P42" s="35"/>
      <c r="Q42" s="35"/>
    </row>
    <row r="43" spans="1:17" s="32" customFormat="1" x14ac:dyDescent="0.25">
      <c r="B43" s="31">
        <v>1</v>
      </c>
      <c r="C43" s="108" t="s">
        <v>3</v>
      </c>
      <c r="D43" s="37">
        <v>6</v>
      </c>
      <c r="E43" s="155">
        <v>6203.0879225526824</v>
      </c>
      <c r="F43" s="132" t="b">
        <f>AND(E43*4-E44&gt;0,E43&lt;E35)</f>
        <v>1</v>
      </c>
      <c r="G43" s="141"/>
      <c r="J43" s="31"/>
      <c r="K43" s="108"/>
      <c r="L43" s="37"/>
      <c r="M43" s="113"/>
      <c r="N43" s="129"/>
      <c r="O43" s="1"/>
      <c r="P43" s="35"/>
      <c r="Q43" s="35"/>
    </row>
    <row r="44" spans="1:17" s="32" customFormat="1" x14ac:dyDescent="0.25">
      <c r="B44" s="29">
        <v>4</v>
      </c>
      <c r="C44" s="109" t="s">
        <v>2</v>
      </c>
      <c r="D44" s="33">
        <v>2</v>
      </c>
      <c r="E44" s="156">
        <v>21636.091748476843</v>
      </c>
      <c r="F44" s="133" t="b">
        <f>+AND(E44/4*10&gt;E45,E44&lt;E36)</f>
        <v>1</v>
      </c>
      <c r="G44" s="141"/>
      <c r="J44" s="29"/>
      <c r="K44" s="109"/>
      <c r="L44" s="33"/>
      <c r="M44" s="114"/>
      <c r="N44" s="129"/>
      <c r="O44" s="1"/>
      <c r="P44" s="35"/>
      <c r="Q44" s="35"/>
    </row>
    <row r="45" spans="1:17" s="32" customFormat="1" x14ac:dyDescent="0.25">
      <c r="B45" s="29">
        <v>10</v>
      </c>
      <c r="C45" s="109" t="s">
        <v>3</v>
      </c>
      <c r="D45" s="33">
        <v>1</v>
      </c>
      <c r="E45" s="156">
        <v>50900.386039524783</v>
      </c>
      <c r="F45" s="133" t="b">
        <f>AND(E45*2-E46&gt;0,E45&lt;E37)</f>
        <v>1</v>
      </c>
      <c r="G45" s="141"/>
      <c r="J45" s="29"/>
      <c r="K45" s="109"/>
      <c r="L45" s="33"/>
      <c r="M45" s="114"/>
      <c r="N45" s="129"/>
      <c r="O45" s="1"/>
      <c r="P45" s="35"/>
      <c r="Q45" s="35"/>
    </row>
    <row r="46" spans="1:17" s="32" customFormat="1" ht="15.75" thickBot="1" x14ac:dyDescent="0.3">
      <c r="B46" s="30">
        <v>20</v>
      </c>
      <c r="C46" s="110" t="s">
        <v>3</v>
      </c>
      <c r="D46" s="34">
        <v>1</v>
      </c>
      <c r="E46" s="157">
        <v>97519.140057523939</v>
      </c>
      <c r="F46" s="134" t="b">
        <f>+AND(E46&lt;E38)</f>
        <v>1</v>
      </c>
      <c r="G46" s="142"/>
      <c r="J46" s="30"/>
      <c r="K46" s="110"/>
      <c r="L46" s="34"/>
      <c r="M46" s="115"/>
      <c r="N46" s="129"/>
      <c r="O46" s="1"/>
      <c r="P46" s="35"/>
      <c r="Q46" s="35"/>
    </row>
    <row r="47" spans="1:17" s="32" customFormat="1" x14ac:dyDescent="0.25">
      <c r="B47" s="201" t="s">
        <v>15</v>
      </c>
      <c r="C47" s="201"/>
      <c r="D47" s="201"/>
      <c r="E47" s="201"/>
      <c r="F47" s="201"/>
      <c r="G47" s="201"/>
      <c r="J47" s="213"/>
      <c r="K47" s="213"/>
      <c r="L47" s="213"/>
      <c r="M47" s="213"/>
      <c r="N47" s="213"/>
      <c r="O47" s="213"/>
      <c r="P47" s="35"/>
      <c r="Q47" s="35"/>
    </row>
    <row r="48" spans="1:17" s="32" customFormat="1" x14ac:dyDescent="0.25">
      <c r="A48" s="204" t="s">
        <v>815</v>
      </c>
      <c r="B48" s="205"/>
      <c r="C48" s="205"/>
      <c r="D48" s="205"/>
      <c r="E48" s="205"/>
      <c r="F48" s="195"/>
      <c r="G48" s="206"/>
      <c r="I48" s="194"/>
      <c r="J48" s="195"/>
      <c r="K48" s="195"/>
      <c r="L48" s="195"/>
      <c r="M48" s="195"/>
      <c r="N48" s="195"/>
      <c r="O48" s="196"/>
      <c r="P48" s="35"/>
      <c r="Q48" s="35"/>
    </row>
    <row r="49" spans="1:17" s="32" customFormat="1" x14ac:dyDescent="0.25">
      <c r="B49" s="26"/>
      <c r="C49" s="26"/>
      <c r="D49" s="26"/>
      <c r="E49" s="111"/>
      <c r="F49" s="111"/>
      <c r="J49" s="26"/>
      <c r="K49" s="26"/>
      <c r="L49" s="26"/>
      <c r="M49" s="111"/>
      <c r="N49" s="111"/>
      <c r="P49" s="35"/>
      <c r="Q49" s="35"/>
    </row>
    <row r="50" spans="1:17" s="8" customFormat="1" ht="15.75" thickBot="1" x14ac:dyDescent="0.3">
      <c r="A50" s="200" t="s">
        <v>19</v>
      </c>
      <c r="B50" s="200"/>
      <c r="C50" s="200"/>
      <c r="D50" s="200"/>
      <c r="E50" s="200"/>
      <c r="F50" s="200"/>
      <c r="G50" s="200"/>
      <c r="I50" s="200" t="s">
        <v>19</v>
      </c>
      <c r="J50" s="200"/>
      <c r="K50" s="200"/>
      <c r="L50" s="200"/>
      <c r="M50" s="200"/>
      <c r="N50" s="200"/>
      <c r="O50" s="200"/>
      <c r="P50" s="35"/>
      <c r="Q50" s="35"/>
    </row>
    <row r="51" spans="1:17" s="8" customFormat="1" x14ac:dyDescent="0.25">
      <c r="B51" s="31">
        <v>1</v>
      </c>
      <c r="C51" s="108" t="s">
        <v>3</v>
      </c>
      <c r="D51" s="37">
        <v>6</v>
      </c>
      <c r="E51" s="113">
        <v>5982.3600769262639</v>
      </c>
      <c r="F51" s="132" t="b">
        <f>IF(E51*4-E52&gt;0,E51&lt;E43)</f>
        <v>1</v>
      </c>
      <c r="G51" s="153"/>
      <c r="J51" s="31">
        <v>0.9</v>
      </c>
      <c r="K51" s="108" t="s">
        <v>3</v>
      </c>
      <c r="L51" s="37">
        <v>6</v>
      </c>
      <c r="M51" s="113">
        <v>3289.3360733688633</v>
      </c>
      <c r="N51" s="132" t="b">
        <f>AND(M51*4-M52&gt;0,M51&lt;E51)</f>
        <v>1</v>
      </c>
      <c r="O51" s="154"/>
      <c r="P51" s="35"/>
      <c r="Q51" s="35"/>
    </row>
    <row r="52" spans="1:17" s="8" customFormat="1" x14ac:dyDescent="0.25">
      <c r="B52" s="29">
        <v>4</v>
      </c>
      <c r="C52" s="109" t="s">
        <v>2</v>
      </c>
      <c r="D52" s="33">
        <v>2</v>
      </c>
      <c r="E52" s="114">
        <v>18928.191489659468</v>
      </c>
      <c r="F52" s="133" t="b">
        <f>+IF(E52/4*10&gt;E53,E52&lt;E44)</f>
        <v>1</v>
      </c>
      <c r="G52" s="153"/>
      <c r="J52" s="29">
        <v>3.6</v>
      </c>
      <c r="K52" s="109" t="s">
        <v>2</v>
      </c>
      <c r="L52" s="33">
        <v>2</v>
      </c>
      <c r="M52" s="114">
        <v>10065.368384508722</v>
      </c>
      <c r="N52" s="133" t="b">
        <f>+AND(M52/3.6*9&gt;M53,M52&lt;E52)</f>
        <v>1</v>
      </c>
      <c r="O52" s="154"/>
      <c r="P52" s="35"/>
      <c r="Q52" s="35"/>
    </row>
    <row r="53" spans="1:17" s="8" customFormat="1" x14ac:dyDescent="0.25">
      <c r="B53" s="29">
        <v>10</v>
      </c>
      <c r="C53" s="109" t="s">
        <v>3</v>
      </c>
      <c r="D53" s="33">
        <v>1</v>
      </c>
      <c r="E53" s="114">
        <v>42588.430851733807</v>
      </c>
      <c r="F53" s="133" t="b">
        <f>IF(E53*2-E54&gt;0,E53&lt;E45)</f>
        <v>1</v>
      </c>
      <c r="G53" s="153"/>
      <c r="J53" s="29">
        <v>9</v>
      </c>
      <c r="K53" s="109" t="s">
        <v>3</v>
      </c>
      <c r="L53" s="33">
        <v>1</v>
      </c>
      <c r="M53" s="114">
        <v>21283.939298269113</v>
      </c>
      <c r="N53" s="133" t="b">
        <f>AND(M53*2-M54&gt;0,M53&lt;E53)</f>
        <v>1</v>
      </c>
      <c r="O53" s="154"/>
      <c r="P53" s="35"/>
      <c r="Q53" s="35"/>
    </row>
    <row r="54" spans="1:17" s="8" customFormat="1" ht="15.75" thickBot="1" x14ac:dyDescent="0.3">
      <c r="B54" s="30">
        <v>20</v>
      </c>
      <c r="C54" s="110" t="s">
        <v>3</v>
      </c>
      <c r="D54" s="34">
        <v>1</v>
      </c>
      <c r="E54" s="115">
        <v>80444.813831052743</v>
      </c>
      <c r="F54" s="134" t="b">
        <f>+AND(E54&lt;E46)</f>
        <v>1</v>
      </c>
      <c r="G54" s="153"/>
      <c r="J54" s="30">
        <v>18</v>
      </c>
      <c r="K54" s="110" t="s">
        <v>3</v>
      </c>
      <c r="L54" s="34">
        <v>1</v>
      </c>
      <c r="M54" s="115">
        <v>37924.110022370427</v>
      </c>
      <c r="N54" s="134" t="b">
        <f>+AND(M54&lt;E54)</f>
        <v>1</v>
      </c>
      <c r="O54" s="154"/>
      <c r="P54" s="35"/>
      <c r="Q54" s="35"/>
    </row>
    <row r="55" spans="1:17" s="8" customFormat="1" x14ac:dyDescent="0.25">
      <c r="B55" s="201" t="s">
        <v>15</v>
      </c>
      <c r="C55" s="201"/>
      <c r="D55" s="201"/>
      <c r="E55" s="201"/>
      <c r="F55" s="201"/>
      <c r="G55" s="201"/>
      <c r="J55" s="201" t="s">
        <v>15</v>
      </c>
      <c r="K55" s="201"/>
      <c r="L55" s="201"/>
      <c r="M55" s="201"/>
      <c r="N55" s="201"/>
      <c r="O55" s="201"/>
      <c r="P55" s="35"/>
      <c r="Q55" s="35"/>
    </row>
    <row r="56" spans="1:17" s="8" customFormat="1" x14ac:dyDescent="0.25">
      <c r="A56" s="204" t="s">
        <v>10</v>
      </c>
      <c r="B56" s="205"/>
      <c r="C56" s="205"/>
      <c r="D56" s="205"/>
      <c r="E56" s="205"/>
      <c r="F56" s="195"/>
      <c r="G56" s="206"/>
      <c r="I56" s="204" t="s">
        <v>11</v>
      </c>
      <c r="J56" s="205"/>
      <c r="K56" s="205"/>
      <c r="L56" s="205"/>
      <c r="M56" s="205"/>
      <c r="N56" s="195"/>
      <c r="O56" s="206"/>
      <c r="P56" s="35"/>
      <c r="Q56" s="35"/>
    </row>
    <row r="57" spans="1:17" s="32" customFormat="1" x14ac:dyDescent="0.25">
      <c r="A57" s="38"/>
      <c r="B57" s="105"/>
      <c r="C57" s="105"/>
      <c r="D57" s="105"/>
      <c r="E57" s="117"/>
      <c r="F57" s="117"/>
      <c r="G57" s="38"/>
      <c r="I57" s="38"/>
      <c r="J57" s="105"/>
      <c r="K57" s="105"/>
      <c r="L57" s="105"/>
      <c r="M57" s="117"/>
      <c r="N57" s="117"/>
      <c r="O57" s="38"/>
      <c r="P57" s="35"/>
      <c r="Q57" s="35"/>
    </row>
    <row r="59" spans="1:17" s="8" customFormat="1" ht="15.75" thickBot="1" x14ac:dyDescent="0.3">
      <c r="A59" s="200" t="s">
        <v>24</v>
      </c>
      <c r="B59" s="200"/>
      <c r="C59" s="200"/>
      <c r="D59" s="200"/>
      <c r="E59" s="200"/>
      <c r="F59" s="200"/>
      <c r="G59" s="200"/>
      <c r="I59" s="200" t="s">
        <v>24</v>
      </c>
      <c r="J59" s="200"/>
      <c r="K59" s="200"/>
      <c r="L59" s="200"/>
      <c r="M59" s="200"/>
      <c r="N59" s="200"/>
      <c r="O59" s="200"/>
      <c r="P59" s="35"/>
      <c r="Q59" s="35"/>
    </row>
    <row r="60" spans="1:17" s="8" customFormat="1" x14ac:dyDescent="0.25">
      <c r="B60" s="31">
        <v>1</v>
      </c>
      <c r="C60" s="108" t="s">
        <v>3</v>
      </c>
      <c r="D60" s="37">
        <v>6</v>
      </c>
      <c r="E60" s="113">
        <v>4875.7866302705497</v>
      </c>
      <c r="F60" s="132" t="b">
        <f>IF(E60*4-E61&gt;0,E60&lt;E51)</f>
        <v>1</v>
      </c>
      <c r="G60" s="153"/>
      <c r="J60" s="31">
        <v>0.9</v>
      </c>
      <c r="K60" s="108" t="s">
        <v>3</v>
      </c>
      <c r="L60" s="37">
        <v>6</v>
      </c>
      <c r="M60" s="113">
        <v>3405.7258109634295</v>
      </c>
      <c r="N60" s="132" t="b">
        <f>AND(M60*4-M61&gt;0,M60&lt;E60)</f>
        <v>1</v>
      </c>
      <c r="O60" s="154"/>
      <c r="P60" s="35"/>
      <c r="Q60" s="35"/>
    </row>
    <row r="61" spans="1:17" s="8" customFormat="1" x14ac:dyDescent="0.25">
      <c r="B61" s="29">
        <v>4</v>
      </c>
      <c r="C61" s="109" t="s">
        <v>2</v>
      </c>
      <c r="D61" s="33">
        <v>2</v>
      </c>
      <c r="E61" s="114">
        <v>16468.392525802559</v>
      </c>
      <c r="F61" s="133" t="b">
        <f>+IF(E61/4*10&gt;E62,E61&lt;E52)</f>
        <v>1</v>
      </c>
      <c r="G61" s="153"/>
      <c r="J61" s="29">
        <v>3.6</v>
      </c>
      <c r="K61" s="109" t="s">
        <v>2</v>
      </c>
      <c r="L61" s="33">
        <v>2</v>
      </c>
      <c r="M61" s="114">
        <v>9729.8927579808733</v>
      </c>
      <c r="N61" s="133" t="b">
        <f>+AND(M61/3.6*9&gt;M62,M61&lt;E61)</f>
        <v>1</v>
      </c>
      <c r="O61" s="154"/>
      <c r="P61" s="35"/>
      <c r="Q61" s="35"/>
    </row>
    <row r="62" spans="1:17" s="8" customFormat="1" x14ac:dyDescent="0.25">
      <c r="B62" s="29">
        <v>10</v>
      </c>
      <c r="C62" s="109" t="s">
        <v>3</v>
      </c>
      <c r="D62" s="33">
        <v>1</v>
      </c>
      <c r="E62" s="114">
        <v>37565.577777203827</v>
      </c>
      <c r="F62" s="133" t="b">
        <f>IF(E62*2-E63&gt;0,E62&lt;E53)</f>
        <v>1</v>
      </c>
      <c r="G62" s="153"/>
      <c r="J62" s="29">
        <v>9</v>
      </c>
      <c r="K62" s="109" t="s">
        <v>3</v>
      </c>
      <c r="L62" s="33">
        <v>1</v>
      </c>
      <c r="M62" s="114">
        <v>21122.924472167084</v>
      </c>
      <c r="N62" s="133" t="b">
        <f>AND(M62*2-M63&gt;0,M62&lt;E62)</f>
        <v>1</v>
      </c>
      <c r="O62" s="154"/>
      <c r="P62" s="35"/>
      <c r="Q62" s="35"/>
    </row>
    <row r="63" spans="1:17" s="8" customFormat="1" ht="15.75" thickBot="1" x14ac:dyDescent="0.3">
      <c r="B63" s="30">
        <v>20</v>
      </c>
      <c r="C63" s="110" t="s">
        <v>3</v>
      </c>
      <c r="D63" s="34">
        <v>1</v>
      </c>
      <c r="E63" s="115">
        <v>71035.589983797807</v>
      </c>
      <c r="F63" s="134" t="b">
        <f>+AND(E63&lt;E54)</f>
        <v>1</v>
      </c>
      <c r="G63" s="153"/>
      <c r="J63" s="30">
        <v>18</v>
      </c>
      <c r="K63" s="110" t="s">
        <v>3</v>
      </c>
      <c r="L63" s="34">
        <v>1</v>
      </c>
      <c r="M63" s="115">
        <v>39326.77324040034</v>
      </c>
      <c r="N63" s="134" t="b">
        <f>+AND(M63&lt;E63)</f>
        <v>1</v>
      </c>
      <c r="O63" s="154"/>
      <c r="P63" s="35"/>
      <c r="Q63" s="35"/>
    </row>
    <row r="64" spans="1:17" s="8" customFormat="1" x14ac:dyDescent="0.25">
      <c r="B64" s="201" t="s">
        <v>15</v>
      </c>
      <c r="C64" s="201"/>
      <c r="D64" s="201"/>
      <c r="E64" s="201"/>
      <c r="F64" s="201"/>
      <c r="G64" s="201"/>
      <c r="J64" s="201" t="s">
        <v>15</v>
      </c>
      <c r="K64" s="201"/>
      <c r="L64" s="201"/>
      <c r="M64" s="201"/>
      <c r="N64" s="201"/>
      <c r="O64" s="201"/>
      <c r="P64" s="35"/>
      <c r="Q64" s="35"/>
    </row>
    <row r="65" spans="1:17" s="8" customFormat="1" x14ac:dyDescent="0.25">
      <c r="A65" s="204" t="s">
        <v>10</v>
      </c>
      <c r="B65" s="205"/>
      <c r="C65" s="205"/>
      <c r="D65" s="205"/>
      <c r="E65" s="205"/>
      <c r="F65" s="195"/>
      <c r="G65" s="206"/>
      <c r="I65" s="204" t="s">
        <v>11</v>
      </c>
      <c r="J65" s="205"/>
      <c r="K65" s="205"/>
      <c r="L65" s="205"/>
      <c r="M65" s="205"/>
      <c r="N65" s="195"/>
      <c r="O65" s="206"/>
      <c r="P65" s="35"/>
      <c r="Q65" s="35"/>
    </row>
    <row r="66" spans="1:17" s="8" customFormat="1" x14ac:dyDescent="0.25">
      <c r="B66" s="26"/>
      <c r="C66" s="26"/>
      <c r="D66" s="26"/>
      <c r="E66" s="111"/>
      <c r="F66" s="111"/>
      <c r="J66" s="26"/>
      <c r="K66" s="26"/>
      <c r="L66" s="26"/>
      <c r="M66" s="111"/>
      <c r="N66" s="111"/>
      <c r="P66" s="35"/>
      <c r="Q66" s="35"/>
    </row>
    <row r="67" spans="1:17" s="8" customFormat="1" ht="15.75" thickBot="1" x14ac:dyDescent="0.3">
      <c r="A67" s="200" t="s">
        <v>25</v>
      </c>
      <c r="B67" s="200"/>
      <c r="C67" s="200"/>
      <c r="D67" s="200"/>
      <c r="E67" s="200"/>
      <c r="F67" s="200"/>
      <c r="G67" s="200"/>
      <c r="I67" s="200" t="s">
        <v>26</v>
      </c>
      <c r="J67" s="200"/>
      <c r="K67" s="200"/>
      <c r="L67" s="200"/>
      <c r="M67" s="200"/>
      <c r="N67" s="200"/>
      <c r="O67" s="200"/>
      <c r="P67" s="35"/>
      <c r="Q67" s="35"/>
    </row>
    <row r="68" spans="1:17" s="8" customFormat="1" x14ac:dyDescent="0.25">
      <c r="B68" s="31">
        <v>1</v>
      </c>
      <c r="C68" s="108" t="s">
        <v>3</v>
      </c>
      <c r="D68" s="37">
        <v>6</v>
      </c>
      <c r="E68" s="113">
        <v>3677.5938242407433</v>
      </c>
      <c r="F68" s="132" t="str">
        <f>IF(E68*4-E69&gt;0,"OK","MALLLLLL")</f>
        <v>OK</v>
      </c>
      <c r="G68" s="153"/>
      <c r="J68" s="31">
        <v>1</v>
      </c>
      <c r="K68" s="108" t="s">
        <v>3</v>
      </c>
      <c r="L68" s="37">
        <v>6</v>
      </c>
      <c r="M68" s="113">
        <v>4512.5188635586637</v>
      </c>
      <c r="N68" s="132" t="b">
        <f>AND(M68*4-M69&gt;0,M68&gt;E68)</f>
        <v>1</v>
      </c>
      <c r="O68" s="154"/>
      <c r="P68" s="35"/>
      <c r="Q68" s="35"/>
    </row>
    <row r="69" spans="1:17" s="8" customFormat="1" x14ac:dyDescent="0.25">
      <c r="B69" s="29">
        <v>4</v>
      </c>
      <c r="C69" s="109" t="s">
        <v>2</v>
      </c>
      <c r="D69" s="33">
        <v>2</v>
      </c>
      <c r="E69" s="114">
        <v>12896.755741559671</v>
      </c>
      <c r="F69" s="133" t="str">
        <f>+IF(E69/4*10&gt;E70,"OK","MAAAAL")</f>
        <v>OK</v>
      </c>
      <c r="G69" s="153"/>
      <c r="J69" s="29">
        <v>4</v>
      </c>
      <c r="K69" s="109" t="s">
        <v>2</v>
      </c>
      <c r="L69" s="33">
        <v>2</v>
      </c>
      <c r="M69" s="114">
        <v>15720.136591421026</v>
      </c>
      <c r="N69" s="133" t="b">
        <f>+AND(M69/4*10&gt;M70,M69&gt;E69)</f>
        <v>1</v>
      </c>
      <c r="O69" s="154"/>
      <c r="P69" s="35"/>
      <c r="Q69" s="35"/>
    </row>
    <row r="70" spans="1:17" s="8" customFormat="1" x14ac:dyDescent="0.25">
      <c r="B70" s="29">
        <v>10</v>
      </c>
      <c r="C70" s="109" t="s">
        <v>3</v>
      </c>
      <c r="D70" s="33">
        <v>1</v>
      </c>
      <c r="E70" s="114">
        <v>28863.756749622335</v>
      </c>
      <c r="F70" s="133" t="str">
        <f>IF(E70*2-E71&gt;0,"OK","MALLLL")</f>
        <v>OK</v>
      </c>
      <c r="G70" s="153"/>
      <c r="J70" s="29">
        <v>10</v>
      </c>
      <c r="K70" s="109" t="s">
        <v>3</v>
      </c>
      <c r="L70" s="33">
        <v>1</v>
      </c>
      <c r="M70" s="114">
        <v>35314.606059310368</v>
      </c>
      <c r="N70" s="133" t="b">
        <f>AND(M70*2-M71&gt;0,M70&gt;E70)</f>
        <v>1</v>
      </c>
      <c r="O70" s="154"/>
      <c r="P70" s="35"/>
      <c r="Q70" s="35"/>
    </row>
    <row r="71" spans="1:17" s="8" customFormat="1" ht="15.75" thickBot="1" x14ac:dyDescent="0.3">
      <c r="B71" s="30">
        <v>20</v>
      </c>
      <c r="C71" s="110" t="s">
        <v>3</v>
      </c>
      <c r="D71" s="34">
        <v>1</v>
      </c>
      <c r="E71" s="115">
        <v>54220.867448669873</v>
      </c>
      <c r="F71" s="134"/>
      <c r="G71" s="153"/>
      <c r="J71" s="30">
        <v>20</v>
      </c>
      <c r="K71" s="110" t="s">
        <v>3</v>
      </c>
      <c r="L71" s="34">
        <v>1</v>
      </c>
      <c r="M71" s="115">
        <v>67243.812624326514</v>
      </c>
      <c r="N71" s="134" t="b">
        <f>+AND(M71&gt;E71)</f>
        <v>1</v>
      </c>
      <c r="O71" s="154"/>
      <c r="P71" s="35"/>
      <c r="Q71" s="35"/>
    </row>
    <row r="72" spans="1:17" s="8" customFormat="1" x14ac:dyDescent="0.25">
      <c r="B72" s="201" t="s">
        <v>15</v>
      </c>
      <c r="C72" s="201"/>
      <c r="D72" s="201"/>
      <c r="E72" s="201"/>
      <c r="F72" s="201"/>
      <c r="G72" s="201"/>
      <c r="J72" s="201" t="s">
        <v>15</v>
      </c>
      <c r="K72" s="201"/>
      <c r="L72" s="201"/>
      <c r="M72" s="201"/>
      <c r="N72" s="201"/>
      <c r="O72" s="201"/>
      <c r="P72" s="35"/>
      <c r="Q72" s="35"/>
    </row>
    <row r="73" spans="1:17" s="8" customFormat="1" x14ac:dyDescent="0.25">
      <c r="A73" s="204" t="s">
        <v>10</v>
      </c>
      <c r="B73" s="205"/>
      <c r="C73" s="205"/>
      <c r="D73" s="205"/>
      <c r="E73" s="205"/>
      <c r="F73" s="195"/>
      <c r="G73" s="206"/>
      <c r="I73" s="204" t="s">
        <v>10</v>
      </c>
      <c r="J73" s="205"/>
      <c r="K73" s="205"/>
      <c r="L73" s="205"/>
      <c r="M73" s="205"/>
      <c r="N73" s="195"/>
      <c r="O73" s="206"/>
      <c r="P73" s="35"/>
      <c r="Q73" s="35"/>
    </row>
    <row r="74" spans="1:17" s="8" customFormat="1" x14ac:dyDescent="0.25">
      <c r="B74" s="26"/>
      <c r="C74" s="26"/>
      <c r="D74" s="26"/>
      <c r="E74" s="111"/>
      <c r="F74" s="111"/>
      <c r="J74" s="26"/>
      <c r="K74" s="26"/>
      <c r="L74" s="26"/>
      <c r="M74" s="111"/>
      <c r="N74" s="111"/>
      <c r="P74" s="35"/>
      <c r="Q74" s="35"/>
    </row>
    <row r="75" spans="1:17" s="8" customFormat="1" ht="15.75" thickBot="1" x14ac:dyDescent="0.3">
      <c r="A75" s="200" t="s">
        <v>27</v>
      </c>
      <c r="B75" s="200"/>
      <c r="C75" s="200"/>
      <c r="D75" s="200"/>
      <c r="E75" s="200"/>
      <c r="F75" s="200"/>
      <c r="G75" s="200"/>
      <c r="I75" s="200" t="s">
        <v>817</v>
      </c>
      <c r="J75" s="200"/>
      <c r="K75" s="200"/>
      <c r="L75" s="200"/>
      <c r="M75" s="200"/>
      <c r="N75" s="200"/>
      <c r="O75" s="200"/>
      <c r="P75" s="35"/>
      <c r="Q75" s="35"/>
    </row>
    <row r="76" spans="1:17" s="8" customFormat="1" x14ac:dyDescent="0.25">
      <c r="B76" s="31">
        <v>4</v>
      </c>
      <c r="C76" s="108" t="s">
        <v>2</v>
      </c>
      <c r="D76" s="37">
        <v>2</v>
      </c>
      <c r="E76" s="113">
        <v>17526.083976738024</v>
      </c>
      <c r="F76" s="132" t="str">
        <f>IF(E76*5-E77&gt;0,"OK","MALLLL")</f>
        <v>OK</v>
      </c>
      <c r="G76" s="153"/>
      <c r="J76" s="31">
        <v>1</v>
      </c>
      <c r="K76" s="108" t="s">
        <v>3</v>
      </c>
      <c r="L76" s="37">
        <v>6</v>
      </c>
      <c r="M76" s="113">
        <v>3857.2298241581143</v>
      </c>
      <c r="N76" s="150" t="b">
        <f>AND(M76*4-M77&gt;0,M76&lt;M68)</f>
        <v>1</v>
      </c>
      <c r="O76" s="154"/>
      <c r="P76" s="35"/>
      <c r="Q76" s="35"/>
    </row>
    <row r="77" spans="1:17" s="8" customFormat="1" ht="15.75" thickBot="1" x14ac:dyDescent="0.3">
      <c r="B77" s="29">
        <v>20</v>
      </c>
      <c r="C77" s="109" t="s">
        <v>3</v>
      </c>
      <c r="D77" s="33">
        <v>1</v>
      </c>
      <c r="E77" s="114">
        <v>74485.856901136591</v>
      </c>
      <c r="F77" s="133"/>
      <c r="G77" s="153"/>
      <c r="J77" s="29">
        <v>4</v>
      </c>
      <c r="K77" s="109" t="s">
        <v>2</v>
      </c>
      <c r="L77" s="33">
        <v>2</v>
      </c>
      <c r="M77" s="114">
        <v>12473.199502063735</v>
      </c>
      <c r="N77" s="134" t="b">
        <f>AND(M77*5-M79&gt;0,M77&lt;E76)</f>
        <v>1</v>
      </c>
      <c r="O77" s="154"/>
      <c r="P77" s="35"/>
      <c r="Q77" s="35"/>
    </row>
    <row r="78" spans="1:17" s="8" customFormat="1" ht="15.75" thickBot="1" x14ac:dyDescent="0.3">
      <c r="B78" s="29"/>
      <c r="C78" s="109"/>
      <c r="D78" s="33"/>
      <c r="E78" s="114"/>
      <c r="F78" s="114"/>
      <c r="G78" s="141"/>
      <c r="J78" s="29"/>
      <c r="K78" s="109"/>
      <c r="L78" s="33"/>
      <c r="M78" s="114"/>
      <c r="N78" s="129"/>
      <c r="O78" s="1"/>
      <c r="P78" s="35"/>
      <c r="Q78" s="35"/>
    </row>
    <row r="79" spans="1:17" s="8" customFormat="1" ht="15.75" thickBot="1" x14ac:dyDescent="0.3">
      <c r="B79" s="30"/>
      <c r="C79" s="110"/>
      <c r="D79" s="34"/>
      <c r="E79" s="115"/>
      <c r="F79" s="115"/>
      <c r="G79" s="141"/>
      <c r="J79" s="30">
        <v>20</v>
      </c>
      <c r="K79" s="110" t="s">
        <v>3</v>
      </c>
      <c r="L79" s="34">
        <v>1</v>
      </c>
      <c r="M79" s="115">
        <v>52156.691677535258</v>
      </c>
      <c r="N79" s="135" t="b">
        <f>+AND(M79&lt;E77)</f>
        <v>1</v>
      </c>
      <c r="O79" s="154"/>
      <c r="P79" s="35"/>
      <c r="Q79" s="35"/>
    </row>
    <row r="80" spans="1:17" s="8" customFormat="1" x14ac:dyDescent="0.25">
      <c r="B80" s="201" t="s">
        <v>15</v>
      </c>
      <c r="C80" s="201"/>
      <c r="D80" s="201"/>
      <c r="E80" s="201"/>
      <c r="F80" s="201"/>
      <c r="G80" s="201"/>
      <c r="J80" s="201" t="s">
        <v>15</v>
      </c>
      <c r="K80" s="201"/>
      <c r="L80" s="201"/>
      <c r="M80" s="201"/>
      <c r="N80" s="201"/>
      <c r="O80" s="201"/>
      <c r="P80" s="35"/>
      <c r="Q80" s="35"/>
    </row>
    <row r="81" spans="1:17" s="8" customFormat="1" x14ac:dyDescent="0.25">
      <c r="A81" s="204" t="s">
        <v>10</v>
      </c>
      <c r="B81" s="205"/>
      <c r="C81" s="205"/>
      <c r="D81" s="205"/>
      <c r="E81" s="205"/>
      <c r="F81" s="195"/>
      <c r="G81" s="206"/>
      <c r="I81" s="204" t="s">
        <v>119</v>
      </c>
      <c r="J81" s="205"/>
      <c r="K81" s="205"/>
      <c r="L81" s="205"/>
      <c r="M81" s="205"/>
      <c r="N81" s="195"/>
      <c r="O81" s="206"/>
      <c r="P81" s="35"/>
      <c r="Q81" s="35"/>
    </row>
    <row r="82" spans="1:17" s="8" customFormat="1" ht="15.75" thickBot="1" x14ac:dyDescent="0.3">
      <c r="B82" s="26"/>
      <c r="C82" s="26"/>
      <c r="D82" s="26"/>
      <c r="E82" s="111"/>
      <c r="F82" s="111"/>
      <c r="J82" s="26"/>
      <c r="K82" s="26"/>
      <c r="L82" s="26"/>
      <c r="M82" s="111"/>
      <c r="N82" s="111"/>
      <c r="P82" s="35"/>
      <c r="Q82" s="35"/>
    </row>
    <row r="83" spans="1:17" s="32" customFormat="1" ht="16.5" thickBot="1" x14ac:dyDescent="0.3">
      <c r="A83" s="197" t="s">
        <v>112</v>
      </c>
      <c r="B83" s="198"/>
      <c r="C83" s="198"/>
      <c r="D83" s="198"/>
      <c r="E83" s="198"/>
      <c r="F83" s="198"/>
      <c r="G83" s="198"/>
      <c r="H83" s="198"/>
      <c r="I83" s="198"/>
      <c r="J83" s="198"/>
      <c r="K83" s="198"/>
      <c r="L83" s="198"/>
      <c r="M83" s="198"/>
      <c r="N83" s="198"/>
      <c r="O83" s="199"/>
      <c r="P83" s="35"/>
      <c r="Q83" s="35"/>
    </row>
    <row r="84" spans="1:17" s="32" customFormat="1" x14ac:dyDescent="0.25">
      <c r="B84" s="107" t="s">
        <v>4</v>
      </c>
      <c r="C84" s="107" t="s">
        <v>5</v>
      </c>
      <c r="D84" s="107" t="s">
        <v>6</v>
      </c>
      <c r="E84" s="112" t="s">
        <v>7</v>
      </c>
      <c r="F84" s="112"/>
      <c r="G84" s="2" t="s">
        <v>8</v>
      </c>
      <c r="H84" s="36"/>
      <c r="J84" s="107" t="s">
        <v>4</v>
      </c>
      <c r="K84" s="107" t="s">
        <v>5</v>
      </c>
      <c r="L84" s="107" t="s">
        <v>6</v>
      </c>
      <c r="M84" s="112" t="s">
        <v>7</v>
      </c>
      <c r="N84" s="112"/>
      <c r="O84" s="2" t="s">
        <v>8</v>
      </c>
      <c r="P84" s="35"/>
      <c r="Q84" s="35"/>
    </row>
    <row r="85" spans="1:17" s="8" customFormat="1" ht="15.75" thickBot="1" x14ac:dyDescent="0.3">
      <c r="A85" s="200" t="s">
        <v>35</v>
      </c>
      <c r="B85" s="200"/>
      <c r="C85" s="200"/>
      <c r="D85" s="200"/>
      <c r="E85" s="200"/>
      <c r="F85" s="200"/>
      <c r="G85" s="200"/>
      <c r="I85" s="200" t="s">
        <v>36</v>
      </c>
      <c r="J85" s="200"/>
      <c r="K85" s="200"/>
      <c r="L85" s="200"/>
      <c r="M85" s="200"/>
      <c r="N85" s="200"/>
      <c r="O85" s="200"/>
      <c r="P85" s="35"/>
      <c r="Q85" s="35"/>
    </row>
    <row r="86" spans="1:17" s="8" customFormat="1" x14ac:dyDescent="0.25">
      <c r="B86" s="31">
        <v>1</v>
      </c>
      <c r="C86" s="108" t="s">
        <v>3</v>
      </c>
      <c r="D86" s="37">
        <v>6</v>
      </c>
      <c r="E86" s="155">
        <v>10892.435414998901</v>
      </c>
      <c r="F86" s="132" t="str">
        <f>IF(E86*4-E87&gt;0,"OK","MALLLLLL")</f>
        <v>OK</v>
      </c>
      <c r="G86" s="141"/>
      <c r="J86" s="31">
        <v>1</v>
      </c>
      <c r="K86" s="108" t="s">
        <v>3</v>
      </c>
      <c r="L86" s="37">
        <v>6</v>
      </c>
      <c r="M86" s="155">
        <v>8406.7129105034801</v>
      </c>
      <c r="N86" s="132" t="b">
        <f>AND(M86*4-M87&gt;0,M86&lt;E86)</f>
        <v>1</v>
      </c>
      <c r="O86" s="131"/>
      <c r="P86" s="35"/>
      <c r="Q86" s="35"/>
    </row>
    <row r="87" spans="1:17" s="8" customFormat="1" x14ac:dyDescent="0.25">
      <c r="B87" s="29">
        <v>4</v>
      </c>
      <c r="C87" s="109" t="s">
        <v>2</v>
      </c>
      <c r="D87" s="33">
        <v>2</v>
      </c>
      <c r="E87" s="156">
        <v>33773.924303954089</v>
      </c>
      <c r="F87" s="133" t="str">
        <f>IF(E87*5-E89&gt;0,"OK","MALLLL")</f>
        <v>OK</v>
      </c>
      <c r="G87" s="141"/>
      <c r="J87" s="29">
        <v>4</v>
      </c>
      <c r="K87" s="109" t="s">
        <v>2</v>
      </c>
      <c r="L87" s="33">
        <v>2</v>
      </c>
      <c r="M87" s="156">
        <v>26330.007455301155</v>
      </c>
      <c r="N87" s="151" t="b">
        <f>+AND(M87/4*10&gt;M88,M87&lt;E87)</f>
        <v>1</v>
      </c>
      <c r="O87" s="131"/>
      <c r="P87" s="35"/>
      <c r="Q87" s="35"/>
    </row>
    <row r="88" spans="1:17" s="8" customFormat="1" ht="15.75" thickBot="1" x14ac:dyDescent="0.3">
      <c r="B88" s="29"/>
      <c r="C88" s="109"/>
      <c r="D88" s="33"/>
      <c r="E88" s="156"/>
      <c r="F88" s="114"/>
      <c r="G88" s="141"/>
      <c r="J88" s="29">
        <v>10</v>
      </c>
      <c r="K88" s="109" t="s">
        <v>3</v>
      </c>
      <c r="L88" s="33">
        <v>1</v>
      </c>
      <c r="M88" s="156">
        <v>52660.335631062931</v>
      </c>
      <c r="N88" s="152" t="b">
        <f>+AND(M88/10*20&lt;E89)</f>
        <v>1</v>
      </c>
      <c r="O88" s="131"/>
      <c r="P88" s="35"/>
      <c r="Q88" s="35"/>
    </row>
    <row r="89" spans="1:17" s="8" customFormat="1" ht="15.75" thickBot="1" x14ac:dyDescent="0.3">
      <c r="B89" s="30">
        <v>20</v>
      </c>
      <c r="C89" s="110" t="s">
        <v>3</v>
      </c>
      <c r="D89" s="34">
        <v>1</v>
      </c>
      <c r="E89" s="157">
        <v>159644.64644099449</v>
      </c>
      <c r="F89" s="152"/>
      <c r="G89" s="141"/>
      <c r="J89" s="30"/>
      <c r="K89" s="110"/>
      <c r="L89" s="34"/>
      <c r="M89" s="157"/>
      <c r="N89" s="129"/>
      <c r="O89" s="1"/>
      <c r="P89" s="35"/>
      <c r="Q89" s="35"/>
    </row>
    <row r="90" spans="1:17" s="8" customFormat="1" x14ac:dyDescent="0.25">
      <c r="B90" s="201" t="s">
        <v>15</v>
      </c>
      <c r="C90" s="201"/>
      <c r="D90" s="201"/>
      <c r="E90" s="201"/>
      <c r="F90" s="201"/>
      <c r="G90" s="201"/>
      <c r="J90" s="201" t="s">
        <v>15</v>
      </c>
      <c r="K90" s="201"/>
      <c r="L90" s="201"/>
      <c r="M90" s="201"/>
      <c r="N90" s="201"/>
      <c r="O90" s="201"/>
      <c r="P90" s="35"/>
      <c r="Q90" s="35"/>
    </row>
    <row r="91" spans="1:17" x14ac:dyDescent="0.25">
      <c r="A91" s="204" t="s">
        <v>37</v>
      </c>
      <c r="B91" s="205"/>
      <c r="C91" s="205"/>
      <c r="D91" s="205"/>
      <c r="E91" s="205"/>
      <c r="F91" s="195"/>
      <c r="G91" s="206"/>
      <c r="H91" s="8"/>
      <c r="I91" s="204" t="s">
        <v>37</v>
      </c>
      <c r="J91" s="205"/>
      <c r="K91" s="205"/>
      <c r="L91" s="205"/>
      <c r="M91" s="205"/>
      <c r="N91" s="195"/>
      <c r="O91" s="206"/>
    </row>
    <row r="92" spans="1:17" s="32" customFormat="1" x14ac:dyDescent="0.25">
      <c r="A92" s="38"/>
      <c r="B92" s="105"/>
      <c r="C92" s="105"/>
      <c r="D92" s="105"/>
      <c r="E92" s="117"/>
      <c r="F92" s="117"/>
      <c r="G92" s="38"/>
      <c r="J92" s="26"/>
      <c r="K92" s="26"/>
      <c r="L92" s="26"/>
      <c r="M92" s="111"/>
      <c r="N92" s="111"/>
      <c r="P92" s="35"/>
      <c r="Q92" s="35"/>
    </row>
    <row r="93" spans="1:17" s="32" customFormat="1" x14ac:dyDescent="0.25">
      <c r="A93" s="38"/>
      <c r="B93" s="105"/>
      <c r="C93" s="105"/>
      <c r="D93" s="105"/>
      <c r="E93" s="117"/>
      <c r="F93" s="117"/>
      <c r="G93" s="38"/>
      <c r="J93" s="26"/>
      <c r="K93" s="26"/>
      <c r="L93" s="26"/>
      <c r="M93" s="111"/>
      <c r="N93" s="111"/>
      <c r="P93" s="35"/>
      <c r="Q93" s="35"/>
    </row>
    <row r="94" spans="1:17" s="32" customFormat="1" x14ac:dyDescent="0.25">
      <c r="A94" s="38"/>
      <c r="B94" s="105"/>
      <c r="C94" s="105"/>
      <c r="D94" s="105"/>
      <c r="E94" s="117"/>
      <c r="F94" s="117"/>
      <c r="G94" s="38"/>
      <c r="J94" s="26"/>
      <c r="K94" s="26"/>
      <c r="L94" s="26"/>
      <c r="M94" s="111"/>
      <c r="N94" s="111"/>
      <c r="P94" s="35"/>
      <c r="Q94" s="35"/>
    </row>
    <row r="95" spans="1:17" s="32" customFormat="1" x14ac:dyDescent="0.25">
      <c r="A95" s="38"/>
      <c r="B95" s="105"/>
      <c r="C95" s="105"/>
      <c r="D95" s="105"/>
      <c r="E95" s="117"/>
      <c r="F95" s="117"/>
      <c r="G95" s="38"/>
      <c r="J95" s="26"/>
      <c r="K95" s="26"/>
      <c r="L95" s="26"/>
      <c r="M95" s="111"/>
      <c r="N95" s="111"/>
      <c r="P95" s="35"/>
      <c r="Q95" s="35"/>
    </row>
    <row r="96" spans="1:17" s="32" customFormat="1" x14ac:dyDescent="0.25">
      <c r="A96" s="38"/>
      <c r="B96" s="105"/>
      <c r="C96" s="105"/>
      <c r="D96" s="105"/>
      <c r="E96" s="117"/>
      <c r="F96" s="117"/>
      <c r="G96" s="38"/>
      <c r="J96" s="26"/>
      <c r="K96" s="26"/>
      <c r="L96" s="26"/>
      <c r="M96" s="111"/>
      <c r="N96" s="111"/>
      <c r="P96" s="35"/>
      <c r="Q96" s="35"/>
    </row>
    <row r="97" spans="1:17" s="32" customFormat="1" x14ac:dyDescent="0.25">
      <c r="A97" s="38"/>
      <c r="B97" s="105"/>
      <c r="C97" s="105"/>
      <c r="D97" s="105"/>
      <c r="E97" s="117"/>
      <c r="F97" s="117"/>
      <c r="G97" s="38"/>
      <c r="J97" s="26"/>
      <c r="K97" s="26"/>
      <c r="L97" s="26"/>
      <c r="M97" s="111"/>
      <c r="N97" s="111"/>
      <c r="P97" s="35"/>
      <c r="Q97" s="35"/>
    </row>
    <row r="98" spans="1:17" s="32" customFormat="1" ht="15.75" thickBot="1" x14ac:dyDescent="0.3">
      <c r="A98" s="38"/>
      <c r="B98" s="105"/>
      <c r="C98" s="105"/>
      <c r="D98" s="105"/>
      <c r="E98" s="117"/>
      <c r="F98" s="117"/>
      <c r="G98" s="38"/>
      <c r="J98" s="26"/>
      <c r="K98" s="26"/>
      <c r="L98" s="26"/>
      <c r="M98" s="111"/>
      <c r="N98" s="111"/>
      <c r="P98" s="35"/>
      <c r="Q98" s="35"/>
    </row>
    <row r="99" spans="1:17" s="8" customFormat="1" ht="16.5" thickBot="1" x14ac:dyDescent="0.3">
      <c r="A99" s="197" t="s">
        <v>110</v>
      </c>
      <c r="B99" s="198"/>
      <c r="C99" s="198"/>
      <c r="D99" s="198"/>
      <c r="E99" s="198"/>
      <c r="F99" s="198"/>
      <c r="G99" s="198"/>
      <c r="H99" s="198"/>
      <c r="I99" s="198"/>
      <c r="J99" s="198"/>
      <c r="K99" s="198"/>
      <c r="L99" s="198"/>
      <c r="M99" s="198"/>
      <c r="N99" s="198"/>
      <c r="O99" s="199"/>
      <c r="P99" s="35"/>
      <c r="Q99" s="35"/>
    </row>
    <row r="100" spans="1:17" s="32" customFormat="1" x14ac:dyDescent="0.25">
      <c r="B100" s="107" t="s">
        <v>4</v>
      </c>
      <c r="C100" s="107" t="s">
        <v>5</v>
      </c>
      <c r="D100" s="107" t="s">
        <v>6</v>
      </c>
      <c r="E100" s="112" t="s">
        <v>7</v>
      </c>
      <c r="F100" s="112"/>
      <c r="G100" s="2" t="s">
        <v>8</v>
      </c>
      <c r="H100" s="36"/>
      <c r="J100" s="107" t="s">
        <v>4</v>
      </c>
      <c r="K100" s="107" t="s">
        <v>5</v>
      </c>
      <c r="L100" s="107" t="s">
        <v>6</v>
      </c>
      <c r="M100" s="112" t="s">
        <v>7</v>
      </c>
      <c r="N100" s="112"/>
      <c r="O100" s="2" t="s">
        <v>8</v>
      </c>
      <c r="P100" s="35"/>
      <c r="Q100" s="35"/>
    </row>
    <row r="101" spans="1:17" s="8" customFormat="1" ht="15.75" thickBot="1" x14ac:dyDescent="0.3">
      <c r="A101" s="200" t="s">
        <v>28</v>
      </c>
      <c r="B101" s="200"/>
      <c r="C101" s="200"/>
      <c r="D101" s="200"/>
      <c r="E101" s="200"/>
      <c r="F101" s="200"/>
      <c r="G101" s="200"/>
      <c r="I101" s="200" t="s">
        <v>28</v>
      </c>
      <c r="J101" s="200"/>
      <c r="K101" s="200"/>
      <c r="L101" s="200"/>
      <c r="M101" s="200"/>
      <c r="N101" s="200"/>
      <c r="O101" s="200"/>
      <c r="P101" s="35"/>
      <c r="Q101" s="35"/>
    </row>
    <row r="102" spans="1:17" s="8" customFormat="1" x14ac:dyDescent="0.25">
      <c r="B102" s="95">
        <v>1.25</v>
      </c>
      <c r="C102" s="108" t="s">
        <v>114</v>
      </c>
      <c r="D102" s="37">
        <v>6</v>
      </c>
      <c r="E102" s="113">
        <v>7237.220447469047</v>
      </c>
      <c r="F102" s="132" t="str">
        <f>IF(E102*4-E103&gt;0,"OK","MALLLLLL")</f>
        <v>OK</v>
      </c>
      <c r="G102" s="154"/>
      <c r="J102" s="95">
        <v>1.1200000000000001</v>
      </c>
      <c r="K102" s="108" t="s">
        <v>114</v>
      </c>
      <c r="L102" s="37">
        <v>6</v>
      </c>
      <c r="M102" s="113">
        <v>5039.0371649917897</v>
      </c>
      <c r="N102" s="132" t="b">
        <f>AND(M102*4-M103&gt;0,M102&lt;E102)</f>
        <v>1</v>
      </c>
      <c r="O102" s="154"/>
      <c r="P102" s="35"/>
      <c r="Q102" s="35"/>
    </row>
    <row r="103" spans="1:17" s="8" customFormat="1" x14ac:dyDescent="0.25">
      <c r="B103" s="98">
        <v>5</v>
      </c>
      <c r="C103" s="109" t="s">
        <v>114</v>
      </c>
      <c r="D103" s="33">
        <v>2</v>
      </c>
      <c r="E103" s="114">
        <v>21677.198568345684</v>
      </c>
      <c r="F103" s="133" t="str">
        <f>+IF(E103/5*12.5&gt;E104,"OK","MAAAAL")</f>
        <v>OK</v>
      </c>
      <c r="G103" s="154"/>
      <c r="J103" s="96">
        <v>4.5</v>
      </c>
      <c r="K103" s="109" t="s">
        <v>114</v>
      </c>
      <c r="L103" s="33">
        <v>2</v>
      </c>
      <c r="M103" s="114">
        <v>17089.062241959669</v>
      </c>
      <c r="N103" s="133" t="b">
        <f>+AND(M103/4.5*11.2&gt;M104,M103&lt;E103)</f>
        <v>1</v>
      </c>
      <c r="O103" s="154"/>
      <c r="P103" s="35"/>
      <c r="Q103" s="35"/>
    </row>
    <row r="104" spans="1:17" s="8" customFormat="1" x14ac:dyDescent="0.25">
      <c r="B104" s="96">
        <v>12.5</v>
      </c>
      <c r="C104" s="109" t="s">
        <v>114</v>
      </c>
      <c r="D104" s="33">
        <v>1</v>
      </c>
      <c r="E104" s="114">
        <v>53173.958126048296</v>
      </c>
      <c r="F104" s="133" t="str">
        <f>IF(E104*2-E105&gt;0,"OK","MALLLL")</f>
        <v>OK</v>
      </c>
      <c r="G104" s="154"/>
      <c r="J104" s="96">
        <v>11.2</v>
      </c>
      <c r="K104" s="109" t="s">
        <v>114</v>
      </c>
      <c r="L104" s="33">
        <v>1</v>
      </c>
      <c r="M104" s="114">
        <v>40316.065528694817</v>
      </c>
      <c r="N104" s="133" t="b">
        <f>AND(M104*2-M105&gt;0,M104&lt;E104)</f>
        <v>1</v>
      </c>
      <c r="O104" s="154"/>
      <c r="P104" s="35"/>
      <c r="Q104" s="35"/>
    </row>
    <row r="105" spans="1:17" s="8" customFormat="1" ht="15.75" thickBot="1" x14ac:dyDescent="0.3">
      <c r="B105" s="99">
        <v>25</v>
      </c>
      <c r="C105" s="110" t="s">
        <v>114</v>
      </c>
      <c r="D105" s="34">
        <v>1</v>
      </c>
      <c r="E105" s="115">
        <v>105348.98543916897</v>
      </c>
      <c r="F105" s="134"/>
      <c r="G105" s="154"/>
      <c r="J105" s="97">
        <v>22.5</v>
      </c>
      <c r="K105" s="110" t="s">
        <v>114</v>
      </c>
      <c r="L105" s="34">
        <v>1</v>
      </c>
      <c r="M105" s="115">
        <v>77247.573051309228</v>
      </c>
      <c r="N105" s="134" t="b">
        <f>+AND(M105&lt;E105)</f>
        <v>1</v>
      </c>
      <c r="O105" s="154"/>
      <c r="P105" s="35"/>
      <c r="Q105" s="35"/>
    </row>
    <row r="106" spans="1:17" s="8" customFormat="1" x14ac:dyDescent="0.25">
      <c r="B106" s="201" t="s">
        <v>15</v>
      </c>
      <c r="C106" s="201"/>
      <c r="D106" s="201"/>
      <c r="E106" s="201"/>
      <c r="F106" s="201"/>
      <c r="G106" s="201"/>
      <c r="J106" s="201" t="s">
        <v>15</v>
      </c>
      <c r="K106" s="201"/>
      <c r="L106" s="201"/>
      <c r="M106" s="201"/>
      <c r="N106" s="201"/>
      <c r="O106" s="201"/>
      <c r="P106" s="35"/>
      <c r="Q106" s="35"/>
    </row>
    <row r="107" spans="1:17" s="8" customFormat="1" x14ac:dyDescent="0.25">
      <c r="A107" s="204" t="s">
        <v>10</v>
      </c>
      <c r="B107" s="205"/>
      <c r="C107" s="205"/>
      <c r="D107" s="205"/>
      <c r="E107" s="205"/>
      <c r="F107" s="195"/>
      <c r="G107" s="206"/>
      <c r="I107" s="204" t="s">
        <v>11</v>
      </c>
      <c r="J107" s="205"/>
      <c r="K107" s="205"/>
      <c r="L107" s="205"/>
      <c r="M107" s="205"/>
      <c r="N107" s="195"/>
      <c r="O107" s="206"/>
      <c r="P107" s="35"/>
      <c r="Q107" s="35"/>
    </row>
    <row r="108" spans="1:17" s="8" customFormat="1" x14ac:dyDescent="0.25">
      <c r="B108" s="26"/>
      <c r="C108" s="26"/>
      <c r="D108" s="26"/>
      <c r="E108" s="111"/>
      <c r="F108" s="111"/>
      <c r="J108" s="26"/>
      <c r="K108" s="26"/>
      <c r="L108" s="26"/>
      <c r="M108" s="111"/>
      <c r="N108" s="111"/>
      <c r="P108" s="35"/>
      <c r="Q108" s="35"/>
    </row>
    <row r="109" spans="1:17" s="8" customFormat="1" ht="15.75" thickBot="1" x14ac:dyDescent="0.3">
      <c r="A109" s="200" t="s">
        <v>29</v>
      </c>
      <c r="B109" s="200"/>
      <c r="C109" s="200"/>
      <c r="D109" s="200"/>
      <c r="E109" s="200"/>
      <c r="F109" s="200"/>
      <c r="G109" s="200"/>
      <c r="I109" s="200" t="s">
        <v>29</v>
      </c>
      <c r="J109" s="200"/>
      <c r="K109" s="200"/>
      <c r="L109" s="200"/>
      <c r="M109" s="200"/>
      <c r="N109" s="200"/>
      <c r="O109" s="200"/>
      <c r="P109" s="35"/>
      <c r="Q109" s="35"/>
    </row>
    <row r="110" spans="1:17" s="8" customFormat="1" x14ac:dyDescent="0.25">
      <c r="B110" s="95">
        <v>1.25</v>
      </c>
      <c r="C110" s="108" t="s">
        <v>114</v>
      </c>
      <c r="D110" s="37">
        <v>6</v>
      </c>
      <c r="E110" s="113">
        <v>6128.4258312903576</v>
      </c>
      <c r="F110" s="150" t="b">
        <f>IF(E110*4-E111&gt;0,E110&lt;E102)</f>
        <v>1</v>
      </c>
      <c r="G110" s="154"/>
      <c r="J110" s="95">
        <v>1.1200000000000001</v>
      </c>
      <c r="K110" s="108" t="s">
        <v>114</v>
      </c>
      <c r="L110" s="37">
        <v>6</v>
      </c>
      <c r="M110" s="113">
        <v>4161.5906038833837</v>
      </c>
      <c r="N110" s="132" t="b">
        <f>AND(M110*4-M111&gt;0,M110&lt;E110)</f>
        <v>1</v>
      </c>
      <c r="O110" s="154"/>
      <c r="P110" s="35"/>
      <c r="Q110" s="35"/>
    </row>
    <row r="111" spans="1:17" s="8" customFormat="1" x14ac:dyDescent="0.25">
      <c r="B111" s="98">
        <v>5</v>
      </c>
      <c r="C111" s="109" t="s">
        <v>114</v>
      </c>
      <c r="D111" s="33">
        <v>2</v>
      </c>
      <c r="E111" s="114">
        <v>19582.187891179019</v>
      </c>
      <c r="F111" s="133" t="b">
        <f>+IF(E111/5*12.5&gt;E112,E111&lt;E103)</f>
        <v>1</v>
      </c>
      <c r="G111" s="154"/>
      <c r="J111" s="96">
        <v>4.5</v>
      </c>
      <c r="K111" s="109" t="s">
        <v>114</v>
      </c>
      <c r="L111" s="33">
        <v>2</v>
      </c>
      <c r="M111" s="114">
        <v>13787.429388692839</v>
      </c>
      <c r="N111" s="133" t="b">
        <f>+AND(M111/4.5*11.2&gt;M112,M111&lt;E111)</f>
        <v>1</v>
      </c>
      <c r="O111" s="154"/>
      <c r="P111" s="35"/>
      <c r="Q111" s="35"/>
    </row>
    <row r="112" spans="1:17" s="8" customFormat="1" x14ac:dyDescent="0.25">
      <c r="B112" s="96">
        <v>12.5</v>
      </c>
      <c r="C112" s="109" t="s">
        <v>114</v>
      </c>
      <c r="D112" s="33">
        <v>1</v>
      </c>
      <c r="E112" s="114">
        <v>45254.082858884016</v>
      </c>
      <c r="F112" s="133" t="b">
        <f>IF(E112*2-E113&gt;0,E112&lt;E104)</f>
        <v>1</v>
      </c>
      <c r="G112" s="154"/>
      <c r="J112" s="96">
        <v>11.2</v>
      </c>
      <c r="K112" s="109" t="s">
        <v>114</v>
      </c>
      <c r="L112" s="33">
        <v>1</v>
      </c>
      <c r="M112" s="114">
        <v>32189.675002416403</v>
      </c>
      <c r="N112" s="133" t="b">
        <f>AND(M112*2-M113&gt;0,M112&lt;E112)</f>
        <v>1</v>
      </c>
      <c r="O112" s="154"/>
      <c r="P112" s="35"/>
      <c r="Q112" s="35"/>
    </row>
    <row r="113" spans="1:17" s="8" customFormat="1" ht="15.75" thickBot="1" x14ac:dyDescent="0.3">
      <c r="B113" s="99">
        <v>25</v>
      </c>
      <c r="C113" s="110" t="s">
        <v>114</v>
      </c>
      <c r="D113" s="34">
        <v>1</v>
      </c>
      <c r="E113" s="115">
        <v>87777.846388589838</v>
      </c>
      <c r="F113" s="134" t="b">
        <f>+AND(E113&lt;E105)</f>
        <v>1</v>
      </c>
      <c r="G113" s="154"/>
      <c r="J113" s="97">
        <v>22.5</v>
      </c>
      <c r="K113" s="110" t="s">
        <v>114</v>
      </c>
      <c r="L113" s="34">
        <v>1</v>
      </c>
      <c r="M113" s="115">
        <v>61684.725893529023</v>
      </c>
      <c r="N113" s="134" t="b">
        <v>1</v>
      </c>
      <c r="O113" s="154"/>
      <c r="P113" s="35"/>
      <c r="Q113" s="35"/>
    </row>
    <row r="114" spans="1:17" s="8" customFormat="1" x14ac:dyDescent="0.25">
      <c r="B114" s="201" t="s">
        <v>15</v>
      </c>
      <c r="C114" s="201"/>
      <c r="D114" s="201"/>
      <c r="E114" s="201"/>
      <c r="F114" s="201"/>
      <c r="G114" s="201"/>
      <c r="J114" s="201" t="s">
        <v>15</v>
      </c>
      <c r="K114" s="201"/>
      <c r="L114" s="201"/>
      <c r="M114" s="201"/>
      <c r="N114" s="201"/>
      <c r="O114" s="201"/>
      <c r="P114" s="35"/>
      <c r="Q114" s="35"/>
    </row>
    <row r="115" spans="1:17" s="25" customFormat="1" x14ac:dyDescent="0.25">
      <c r="A115" s="204" t="s">
        <v>10</v>
      </c>
      <c r="B115" s="205"/>
      <c r="C115" s="205"/>
      <c r="D115" s="205"/>
      <c r="E115" s="205"/>
      <c r="F115" s="195"/>
      <c r="G115" s="206"/>
      <c r="H115" s="8"/>
      <c r="I115" s="204" t="s">
        <v>11</v>
      </c>
      <c r="J115" s="205"/>
      <c r="K115" s="205"/>
      <c r="L115" s="205"/>
      <c r="M115" s="205"/>
      <c r="N115" s="195"/>
      <c r="O115" s="206"/>
      <c r="P115" s="35"/>
      <c r="Q115" s="35"/>
    </row>
    <row r="116" spans="1:17" s="32" customFormat="1" x14ac:dyDescent="0.25">
      <c r="A116" s="28"/>
      <c r="B116" s="105"/>
      <c r="C116" s="105"/>
      <c r="D116" s="105"/>
      <c r="E116" s="117"/>
      <c r="F116" s="117"/>
      <c r="G116" s="28"/>
      <c r="H116" s="25"/>
      <c r="I116" s="28"/>
      <c r="J116" s="105"/>
      <c r="K116" s="105"/>
      <c r="L116" s="105"/>
      <c r="M116" s="117"/>
      <c r="N116" s="117"/>
      <c r="O116" s="28"/>
      <c r="P116" s="35"/>
      <c r="Q116" s="35"/>
    </row>
    <row r="117" spans="1:17" s="32" customFormat="1" ht="15.75" thickBot="1" x14ac:dyDescent="0.3">
      <c r="A117" s="200" t="s">
        <v>30</v>
      </c>
      <c r="B117" s="200"/>
      <c r="C117" s="200"/>
      <c r="D117" s="200"/>
      <c r="E117" s="200"/>
      <c r="F117" s="200"/>
      <c r="G117" s="200"/>
      <c r="I117" s="212" t="s">
        <v>117</v>
      </c>
      <c r="J117" s="212"/>
      <c r="K117" s="212"/>
      <c r="L117" s="212"/>
      <c r="M117" s="212"/>
      <c r="N117" s="212"/>
      <c r="O117" s="212"/>
      <c r="P117" s="35"/>
      <c r="Q117" s="35"/>
    </row>
    <row r="118" spans="1:17" s="32" customFormat="1" x14ac:dyDescent="0.25">
      <c r="B118" s="31">
        <v>1</v>
      </c>
      <c r="C118" s="108" t="s">
        <v>115</v>
      </c>
      <c r="D118" s="37">
        <v>6</v>
      </c>
      <c r="E118" s="113">
        <v>5307.9645182371141</v>
      </c>
      <c r="F118" s="132" t="b">
        <f>AND(E118*5-E119&gt;0,E118&lt;E110)</f>
        <v>1</v>
      </c>
      <c r="G118" s="154"/>
      <c r="J118" s="31"/>
      <c r="K118" s="108"/>
      <c r="L118" s="37"/>
      <c r="M118" s="113"/>
      <c r="N118" s="132"/>
      <c r="O118" s="131"/>
      <c r="P118" s="35"/>
      <c r="Q118" s="35"/>
    </row>
    <row r="119" spans="1:17" s="32" customFormat="1" x14ac:dyDescent="0.25">
      <c r="B119" s="29">
        <v>5</v>
      </c>
      <c r="C119" s="109" t="s">
        <v>115</v>
      </c>
      <c r="D119" s="33">
        <v>2</v>
      </c>
      <c r="E119" s="114">
        <v>22444.881441811067</v>
      </c>
      <c r="F119" s="149" t="b">
        <f>AND(+E119*2&gt;E120,E119&lt;E111)</f>
        <v>0</v>
      </c>
      <c r="G119" s="154"/>
      <c r="J119" s="29">
        <v>4</v>
      </c>
      <c r="K119" s="109" t="s">
        <v>115</v>
      </c>
      <c r="L119" s="33">
        <v>2</v>
      </c>
      <c r="M119" s="114">
        <v>13668.800457873409</v>
      </c>
      <c r="N119" s="133" t="b">
        <f>+AND(M119/4*10&gt;M120,M119&lt;'Mi Color'!E44)</f>
        <v>1</v>
      </c>
      <c r="O119" s="154"/>
      <c r="P119" s="35"/>
      <c r="Q119" s="35"/>
    </row>
    <row r="120" spans="1:17" s="32" customFormat="1" x14ac:dyDescent="0.25">
      <c r="B120" s="29">
        <v>10</v>
      </c>
      <c r="C120" s="109" t="s">
        <v>115</v>
      </c>
      <c r="D120" s="33">
        <v>1</v>
      </c>
      <c r="E120" s="114">
        <v>43265.900202759622</v>
      </c>
      <c r="F120" s="133" t="b">
        <f>AND(E120*2-E121&gt;0,E120&lt;E112)</f>
        <v>1</v>
      </c>
      <c r="G120" s="154"/>
      <c r="J120" s="29">
        <v>10</v>
      </c>
      <c r="K120" s="109" t="s">
        <v>115</v>
      </c>
      <c r="L120" s="33">
        <v>1</v>
      </c>
      <c r="M120" s="114">
        <v>30787.533061766699</v>
      </c>
      <c r="N120" s="133" t="b">
        <f>AND(M120*2-M121&gt;0,M120&lt;'Mi Color'!E45)</f>
        <v>1</v>
      </c>
      <c r="O120" s="154"/>
      <c r="P120" s="35"/>
      <c r="Q120" s="35"/>
    </row>
    <row r="121" spans="1:17" s="32" customFormat="1" ht="15.75" thickBot="1" x14ac:dyDescent="0.3">
      <c r="B121" s="30">
        <v>20</v>
      </c>
      <c r="C121" s="110" t="s">
        <v>115</v>
      </c>
      <c r="D121" s="34">
        <v>1</v>
      </c>
      <c r="E121" s="115">
        <v>80221.351282561387</v>
      </c>
      <c r="F121" s="134" t="b">
        <f>+AND(E121&lt;E113)</f>
        <v>1</v>
      </c>
      <c r="G121" s="154"/>
      <c r="J121" s="30">
        <v>20</v>
      </c>
      <c r="K121" s="110" t="s">
        <v>115</v>
      </c>
      <c r="L121" s="34">
        <v>1</v>
      </c>
      <c r="M121" s="115">
        <v>56949.898177997049</v>
      </c>
      <c r="N121" s="134" t="b">
        <f>+AND(M121&lt;'Mi Color'!E46)</f>
        <v>1</v>
      </c>
      <c r="O121" s="154"/>
      <c r="P121" s="35"/>
      <c r="Q121" s="35"/>
    </row>
    <row r="122" spans="1:17" s="32" customFormat="1" x14ac:dyDescent="0.25">
      <c r="B122" s="201" t="s">
        <v>15</v>
      </c>
      <c r="C122" s="201"/>
      <c r="D122" s="201"/>
      <c r="E122" s="201"/>
      <c r="F122" s="201"/>
      <c r="G122" s="201"/>
      <c r="J122" s="201" t="s">
        <v>15</v>
      </c>
      <c r="K122" s="201"/>
      <c r="L122" s="201"/>
      <c r="M122" s="201"/>
      <c r="N122" s="201"/>
      <c r="O122" s="201"/>
      <c r="P122" s="35"/>
      <c r="Q122" s="35"/>
    </row>
    <row r="123" spans="1:17" s="32" customFormat="1" x14ac:dyDescent="0.25">
      <c r="A123" s="204" t="s">
        <v>116</v>
      </c>
      <c r="B123" s="205"/>
      <c r="C123" s="205"/>
      <c r="D123" s="205"/>
      <c r="E123" s="205"/>
      <c r="F123" s="195"/>
      <c r="G123" s="206"/>
      <c r="I123" s="204" t="s">
        <v>118</v>
      </c>
      <c r="J123" s="205"/>
      <c r="K123" s="205"/>
      <c r="L123" s="205"/>
      <c r="M123" s="205"/>
      <c r="N123" s="195"/>
      <c r="O123" s="206"/>
      <c r="P123" s="35"/>
      <c r="Q123" s="35"/>
    </row>
    <row r="124" spans="1:17" s="32" customFormat="1" ht="15.75" thickBot="1" x14ac:dyDescent="0.3">
      <c r="A124" s="38"/>
      <c r="B124" s="105"/>
      <c r="C124" s="105"/>
      <c r="D124" s="105"/>
      <c r="E124" s="117"/>
      <c r="F124" s="117"/>
      <c r="G124" s="38"/>
      <c r="I124" s="38"/>
      <c r="J124" s="105"/>
      <c r="K124" s="105"/>
      <c r="L124" s="105"/>
      <c r="M124" s="117"/>
      <c r="N124" s="117"/>
      <c r="O124" s="38"/>
      <c r="P124" s="35"/>
      <c r="Q124" s="35"/>
    </row>
    <row r="125" spans="1:17" s="32" customFormat="1" ht="16.5" thickBot="1" x14ac:dyDescent="0.3">
      <c r="A125" s="197" t="s">
        <v>111</v>
      </c>
      <c r="B125" s="198"/>
      <c r="C125" s="198"/>
      <c r="D125" s="198"/>
      <c r="E125" s="198"/>
      <c r="F125" s="198"/>
      <c r="G125" s="198"/>
      <c r="H125" s="198"/>
      <c r="I125" s="198"/>
      <c r="J125" s="198"/>
      <c r="K125" s="198"/>
      <c r="L125" s="198"/>
      <c r="M125" s="198"/>
      <c r="N125" s="198"/>
      <c r="O125" s="199"/>
      <c r="P125" s="35"/>
      <c r="Q125" s="35"/>
    </row>
    <row r="126" spans="1:17" s="32" customFormat="1" x14ac:dyDescent="0.25">
      <c r="B126" s="107" t="s">
        <v>4</v>
      </c>
      <c r="C126" s="107" t="s">
        <v>5</v>
      </c>
      <c r="D126" s="107" t="s">
        <v>6</v>
      </c>
      <c r="E126" s="112" t="s">
        <v>7</v>
      </c>
      <c r="F126" s="112"/>
      <c r="G126" s="2" t="s">
        <v>8</v>
      </c>
      <c r="H126" s="36"/>
      <c r="J126" s="107" t="s">
        <v>4</v>
      </c>
      <c r="K126" s="107" t="s">
        <v>5</v>
      </c>
      <c r="L126" s="107" t="s">
        <v>6</v>
      </c>
      <c r="M126" s="112" t="s">
        <v>7</v>
      </c>
      <c r="N126" s="112"/>
      <c r="O126" s="2" t="s">
        <v>8</v>
      </c>
      <c r="P126" s="35"/>
      <c r="Q126" s="35"/>
    </row>
    <row r="127" spans="1:17" s="8" customFormat="1" ht="15.75" thickBot="1" x14ac:dyDescent="0.3">
      <c r="A127" s="200" t="s">
        <v>33</v>
      </c>
      <c r="B127" s="200"/>
      <c r="C127" s="200"/>
      <c r="D127" s="200"/>
      <c r="E127" s="200"/>
      <c r="F127" s="200"/>
      <c r="G127" s="200"/>
      <c r="I127" s="200" t="s">
        <v>34</v>
      </c>
      <c r="J127" s="200"/>
      <c r="K127" s="200"/>
      <c r="L127" s="200"/>
      <c r="M127" s="200"/>
      <c r="N127" s="200"/>
      <c r="O127" s="200"/>
      <c r="P127" s="35"/>
      <c r="Q127" s="35"/>
    </row>
    <row r="128" spans="1:17" s="8" customFormat="1" x14ac:dyDescent="0.25">
      <c r="B128" s="31">
        <v>1</v>
      </c>
      <c r="C128" s="108" t="s">
        <v>3</v>
      </c>
      <c r="D128" s="37">
        <v>6</v>
      </c>
      <c r="E128" s="113">
        <v>2686.4040167054563</v>
      </c>
      <c r="F128" s="132">
        <f t="shared" ref="F128:F131" si="0">+D128*1.14</f>
        <v>6.84</v>
      </c>
      <c r="G128" s="154"/>
      <c r="J128" s="31">
        <v>1</v>
      </c>
      <c r="K128" s="108" t="s">
        <v>3</v>
      </c>
      <c r="L128" s="37">
        <v>6</v>
      </c>
      <c r="M128" s="155">
        <v>6538.8780816673452</v>
      </c>
      <c r="N128" s="132" t="b">
        <f>AND(M128*4-M129&gt;0,M128&gt;E128)</f>
        <v>1</v>
      </c>
      <c r="O128" s="131"/>
      <c r="P128" s="35"/>
      <c r="Q128" s="35"/>
    </row>
    <row r="129" spans="1:17" s="8" customFormat="1" ht="15.75" thickBot="1" x14ac:dyDescent="0.3">
      <c r="B129" s="29">
        <v>4</v>
      </c>
      <c r="C129" s="109" t="s">
        <v>2</v>
      </c>
      <c r="D129" s="33">
        <v>2</v>
      </c>
      <c r="E129" s="114">
        <v>7818.4971095127985</v>
      </c>
      <c r="F129" s="133">
        <f t="shared" si="0"/>
        <v>2.2799999999999998</v>
      </c>
      <c r="G129" s="154"/>
      <c r="J129" s="29">
        <v>4</v>
      </c>
      <c r="K129" s="109" t="s">
        <v>2</v>
      </c>
      <c r="L129" s="33">
        <v>2</v>
      </c>
      <c r="M129" s="156">
        <v>22765.019452051412</v>
      </c>
      <c r="N129" s="134" t="b">
        <f>+AND(M129&gt;E129)</f>
        <v>1</v>
      </c>
      <c r="O129" s="131"/>
      <c r="P129" s="35"/>
      <c r="Q129" s="35"/>
    </row>
    <row r="130" spans="1:17" s="8" customFormat="1" x14ac:dyDescent="0.25">
      <c r="B130" s="29">
        <v>10</v>
      </c>
      <c r="C130" s="109" t="s">
        <v>3</v>
      </c>
      <c r="D130" s="33">
        <v>1</v>
      </c>
      <c r="E130" s="114">
        <v>17528.614017859851</v>
      </c>
      <c r="F130" s="133">
        <f t="shared" si="0"/>
        <v>1.1399999999999999</v>
      </c>
      <c r="G130" s="154"/>
      <c r="J130" s="29"/>
      <c r="K130" s="109"/>
      <c r="L130" s="33"/>
      <c r="M130" s="156"/>
      <c r="N130" s="129"/>
      <c r="O130" s="1"/>
      <c r="P130" s="35"/>
      <c r="Q130" s="35"/>
    </row>
    <row r="131" spans="1:17" s="8" customFormat="1" ht="15.75" thickBot="1" x14ac:dyDescent="0.3">
      <c r="B131" s="30">
        <v>20</v>
      </c>
      <c r="C131" s="110" t="s">
        <v>3</v>
      </c>
      <c r="D131" s="34">
        <v>1</v>
      </c>
      <c r="E131" s="115">
        <v>32537.238427128748</v>
      </c>
      <c r="F131" s="134">
        <f t="shared" si="0"/>
        <v>1.1399999999999999</v>
      </c>
      <c r="G131" s="154"/>
      <c r="J131" s="30"/>
      <c r="K131" s="110"/>
      <c r="L131" s="34"/>
      <c r="M131" s="157"/>
      <c r="N131" s="129"/>
      <c r="O131" s="1"/>
      <c r="P131" s="35"/>
      <c r="Q131" s="35"/>
    </row>
    <row r="132" spans="1:17" s="8" customFormat="1" x14ac:dyDescent="0.25">
      <c r="B132" s="201" t="s">
        <v>15</v>
      </c>
      <c r="C132" s="201"/>
      <c r="D132" s="201"/>
      <c r="E132" s="201"/>
      <c r="F132" s="201"/>
      <c r="G132" s="201"/>
      <c r="J132" s="201" t="s">
        <v>15</v>
      </c>
      <c r="K132" s="201"/>
      <c r="L132" s="201"/>
      <c r="M132" s="201"/>
      <c r="N132" s="201"/>
      <c r="O132" s="201"/>
      <c r="P132" s="35"/>
      <c r="Q132" s="35"/>
    </row>
    <row r="133" spans="1:17" x14ac:dyDescent="0.25">
      <c r="A133" s="204" t="s">
        <v>10</v>
      </c>
      <c r="B133" s="205"/>
      <c r="C133" s="205"/>
      <c r="D133" s="205"/>
      <c r="E133" s="205"/>
      <c r="F133" s="195"/>
      <c r="G133" s="206"/>
      <c r="H133" s="8"/>
      <c r="I133" s="204" t="s">
        <v>10</v>
      </c>
      <c r="J133" s="205"/>
      <c r="K133" s="205"/>
      <c r="L133" s="205"/>
      <c r="M133" s="205"/>
      <c r="N133" s="195"/>
      <c r="O133" s="206"/>
    </row>
    <row r="134" spans="1:17" s="8" customFormat="1" x14ac:dyDescent="0.25">
      <c r="A134"/>
      <c r="B134" s="26"/>
      <c r="C134" s="26"/>
      <c r="D134" s="26"/>
      <c r="E134" s="111"/>
      <c r="F134" s="111"/>
      <c r="G134"/>
      <c r="H134" s="6"/>
      <c r="I134"/>
      <c r="J134" s="26"/>
      <c r="K134" s="26"/>
      <c r="L134" s="26"/>
      <c r="M134" s="111"/>
      <c r="N134" s="111"/>
      <c r="O134"/>
      <c r="P134" s="35"/>
      <c r="Q134" s="35"/>
    </row>
    <row r="135" spans="1:17" s="8" customFormat="1" ht="15.75" thickBot="1" x14ac:dyDescent="0.3">
      <c r="A135" s="200" t="s">
        <v>31</v>
      </c>
      <c r="B135" s="200"/>
      <c r="C135" s="200"/>
      <c r="D135" s="200"/>
      <c r="E135" s="200"/>
      <c r="F135" s="200"/>
      <c r="G135" s="200"/>
      <c r="I135" s="200" t="s">
        <v>32</v>
      </c>
      <c r="J135" s="200"/>
      <c r="K135" s="200"/>
      <c r="L135" s="200"/>
      <c r="M135" s="200"/>
      <c r="N135" s="200"/>
      <c r="O135" s="200"/>
      <c r="P135" s="35"/>
      <c r="Q135" s="35"/>
    </row>
    <row r="136" spans="1:17" s="8" customFormat="1" x14ac:dyDescent="0.25">
      <c r="B136" s="31">
        <v>1</v>
      </c>
      <c r="C136" s="108" t="s">
        <v>3</v>
      </c>
      <c r="D136" s="37">
        <v>6</v>
      </c>
      <c r="E136" s="113">
        <v>2475.4470259112572</v>
      </c>
      <c r="F136" s="132" t="b">
        <f>AND(E136*4-E137&gt;0,E136&lt;M136)</f>
        <v>1</v>
      </c>
      <c r="G136" s="154"/>
      <c r="J136" s="31">
        <v>1</v>
      </c>
      <c r="K136" s="108" t="s">
        <v>3</v>
      </c>
      <c r="L136" s="37">
        <v>6</v>
      </c>
      <c r="M136" s="113">
        <v>2644.00440084</v>
      </c>
      <c r="N136" s="132" t="str">
        <f>IF(M136*4-M137&gt;0,"OK","MALLLLLL")</f>
        <v>OK</v>
      </c>
      <c r="O136" s="154"/>
      <c r="P136" s="35"/>
      <c r="Q136" s="35"/>
    </row>
    <row r="137" spans="1:17" s="8" customFormat="1" x14ac:dyDescent="0.25">
      <c r="B137" s="29">
        <v>4</v>
      </c>
      <c r="C137" s="109" t="s">
        <v>2</v>
      </c>
      <c r="D137" s="33">
        <v>2</v>
      </c>
      <c r="E137" s="114">
        <v>7743.0197205674003</v>
      </c>
      <c r="F137" s="133" t="b">
        <f>+AND(E137/4*10&gt;E138,E137&lt;M137)</f>
        <v>1</v>
      </c>
      <c r="G137" s="154"/>
      <c r="J137" s="29">
        <v>4</v>
      </c>
      <c r="K137" s="109" t="s">
        <v>2</v>
      </c>
      <c r="L137" s="33">
        <v>2</v>
      </c>
      <c r="M137" s="114">
        <v>8878.8158472694413</v>
      </c>
      <c r="N137" s="133" t="str">
        <f>+IF(M137/4*10&gt;M138,"OK","MAAAAL")</f>
        <v>OK</v>
      </c>
      <c r="O137" s="154"/>
      <c r="P137" s="35"/>
      <c r="Q137" s="35"/>
    </row>
    <row r="138" spans="1:17" s="8" customFormat="1" x14ac:dyDescent="0.25">
      <c r="B138" s="29">
        <v>10</v>
      </c>
      <c r="C138" s="109" t="s">
        <v>3</v>
      </c>
      <c r="D138" s="33">
        <v>1</v>
      </c>
      <c r="E138" s="114">
        <v>17239.564499854445</v>
      </c>
      <c r="F138" s="133" t="b">
        <f>AND(E138*2-E139&gt;0,E138&lt;M138)</f>
        <v>1</v>
      </c>
      <c r="G138" s="154"/>
      <c r="J138" s="29">
        <v>10</v>
      </c>
      <c r="K138" s="109" t="s">
        <v>3</v>
      </c>
      <c r="L138" s="33">
        <v>1</v>
      </c>
      <c r="M138" s="114">
        <v>18893.06322008845</v>
      </c>
      <c r="N138" s="133" t="str">
        <f>IF(M138*2-M139&gt;0,"OK","MALLLL")</f>
        <v>OK</v>
      </c>
      <c r="O138" s="154"/>
      <c r="P138" s="35"/>
      <c r="Q138" s="35"/>
    </row>
    <row r="139" spans="1:17" s="8" customFormat="1" ht="15.75" thickBot="1" x14ac:dyDescent="0.3">
      <c r="B139" s="30">
        <v>20</v>
      </c>
      <c r="C139" s="110" t="s">
        <v>3</v>
      </c>
      <c r="D139" s="34">
        <v>1</v>
      </c>
      <c r="E139" s="115">
        <v>31746.611457527561</v>
      </c>
      <c r="F139" s="134" t="b">
        <f>+AND(E139&lt;M139)</f>
        <v>1</v>
      </c>
      <c r="G139" s="154"/>
      <c r="J139" s="30">
        <v>20</v>
      </c>
      <c r="K139" s="110" t="s">
        <v>3</v>
      </c>
      <c r="L139" s="34">
        <v>1</v>
      </c>
      <c r="M139" s="115">
        <v>35026.076250934158</v>
      </c>
      <c r="N139" s="134"/>
      <c r="O139" s="154"/>
      <c r="P139" s="35"/>
      <c r="Q139" s="35"/>
    </row>
    <row r="140" spans="1:17" s="8" customFormat="1" x14ac:dyDescent="0.25">
      <c r="B140" s="201" t="s">
        <v>15</v>
      </c>
      <c r="C140" s="201"/>
      <c r="D140" s="201"/>
      <c r="E140" s="201"/>
      <c r="F140" s="201"/>
      <c r="G140" s="201"/>
      <c r="J140" s="201" t="s">
        <v>15</v>
      </c>
      <c r="K140" s="201"/>
      <c r="L140" s="201"/>
      <c r="M140" s="201"/>
      <c r="N140" s="201"/>
      <c r="O140" s="201"/>
      <c r="P140" s="35"/>
      <c r="Q140" s="35"/>
    </row>
    <row r="141" spans="1:17" x14ac:dyDescent="0.25">
      <c r="A141" s="204" t="s">
        <v>10</v>
      </c>
      <c r="B141" s="205"/>
      <c r="C141" s="205"/>
      <c r="D141" s="205"/>
      <c r="E141" s="205"/>
      <c r="F141" s="195"/>
      <c r="G141" s="206"/>
      <c r="H141" s="8"/>
      <c r="I141" s="204" t="s">
        <v>10</v>
      </c>
      <c r="J141" s="205"/>
      <c r="K141" s="205"/>
      <c r="L141" s="205"/>
      <c r="M141" s="205"/>
      <c r="N141" s="195"/>
      <c r="O141" s="206"/>
    </row>
    <row r="143" spans="1:17" s="32" customFormat="1" ht="15.75" thickBot="1" x14ac:dyDescent="0.3">
      <c r="A143" s="200" t="s">
        <v>959</v>
      </c>
      <c r="B143" s="200"/>
      <c r="C143" s="200"/>
      <c r="D143" s="200"/>
      <c r="E143" s="200"/>
      <c r="F143" s="200"/>
      <c r="G143" s="200"/>
      <c r="J143" s="26"/>
      <c r="K143" s="26"/>
      <c r="L143" s="26"/>
      <c r="M143" s="111"/>
      <c r="N143" s="111"/>
      <c r="P143" s="35"/>
      <c r="Q143" s="35"/>
    </row>
    <row r="144" spans="1:17" s="32" customFormat="1" x14ac:dyDescent="0.25">
      <c r="B144" s="183">
        <v>6</v>
      </c>
      <c r="C144" s="189" t="s">
        <v>115</v>
      </c>
      <c r="D144" s="184">
        <v>2</v>
      </c>
      <c r="E144" s="113">
        <v>4584.7214358000001</v>
      </c>
      <c r="F144" s="132" t="b">
        <f>AND(E144*4-E145&gt;0,E144&lt;E137)</f>
        <v>1</v>
      </c>
      <c r="G144" s="154"/>
      <c r="J144" s="26"/>
      <c r="K144" s="26"/>
      <c r="L144" s="26"/>
      <c r="M144" s="111"/>
      <c r="N144" s="111"/>
      <c r="P144" s="35"/>
      <c r="Q144" s="35"/>
    </row>
    <row r="145" spans="1:17" s="32" customFormat="1" x14ac:dyDescent="0.25">
      <c r="B145" s="29">
        <v>16</v>
      </c>
      <c r="C145" s="109" t="s">
        <v>115</v>
      </c>
      <c r="D145" s="33">
        <v>1</v>
      </c>
      <c r="E145" s="114">
        <v>10893.609714470997</v>
      </c>
      <c r="F145" s="133" t="b">
        <f>+AND(E145/16*32&gt;E147,E145&lt;E138)</f>
        <v>1</v>
      </c>
      <c r="G145" s="154"/>
      <c r="J145" s="26"/>
      <c r="K145" s="26"/>
      <c r="L145" s="26"/>
      <c r="M145" s="111"/>
      <c r="N145" s="111"/>
      <c r="P145" s="35"/>
      <c r="Q145" s="35"/>
    </row>
    <row r="146" spans="1:17" s="32" customFormat="1" x14ac:dyDescent="0.25">
      <c r="B146" s="29"/>
      <c r="C146" s="109"/>
      <c r="D146" s="33"/>
      <c r="E146" s="114"/>
      <c r="F146" s="133" t="b">
        <f>AND(E146*2-E147&gt;0,E146&lt;M146)</f>
        <v>0</v>
      </c>
      <c r="G146" s="154"/>
      <c r="J146" s="26"/>
      <c r="K146" s="26"/>
      <c r="L146" s="26"/>
      <c r="M146" s="111"/>
      <c r="N146" s="111"/>
      <c r="P146" s="35"/>
      <c r="Q146" s="35"/>
    </row>
    <row r="147" spans="1:17" s="32" customFormat="1" ht="15.75" thickBot="1" x14ac:dyDescent="0.3">
      <c r="B147" s="30">
        <v>32</v>
      </c>
      <c r="C147" s="110" t="s">
        <v>115</v>
      </c>
      <c r="D147" s="34">
        <v>1</v>
      </c>
      <c r="E147" s="115">
        <v>19210.205375295001</v>
      </c>
      <c r="F147" s="134" t="b">
        <f>+AND(E147&lt;E139)</f>
        <v>1</v>
      </c>
      <c r="G147" s="154"/>
      <c r="J147" s="26"/>
      <c r="K147" s="26"/>
      <c r="L147" s="26"/>
      <c r="M147" s="111"/>
      <c r="N147" s="111"/>
      <c r="P147" s="35"/>
      <c r="Q147" s="35"/>
    </row>
    <row r="148" spans="1:17" s="32" customFormat="1" x14ac:dyDescent="0.25">
      <c r="B148" s="201" t="s">
        <v>15</v>
      </c>
      <c r="C148" s="201"/>
      <c r="D148" s="201"/>
      <c r="E148" s="201"/>
      <c r="F148" s="201"/>
      <c r="G148" s="201"/>
      <c r="J148" s="26"/>
      <c r="K148" s="26"/>
      <c r="L148" s="26"/>
      <c r="M148" s="111"/>
      <c r="N148" s="111"/>
      <c r="P148" s="35"/>
      <c r="Q148" s="35"/>
    </row>
    <row r="149" spans="1:17" s="32" customFormat="1" x14ac:dyDescent="0.25">
      <c r="A149" s="204" t="s">
        <v>10</v>
      </c>
      <c r="B149" s="205"/>
      <c r="C149" s="205"/>
      <c r="D149" s="205"/>
      <c r="E149" s="205"/>
      <c r="F149" s="195"/>
      <c r="G149" s="206"/>
      <c r="J149" s="26"/>
      <c r="K149" s="26"/>
      <c r="L149" s="26"/>
      <c r="M149" s="111"/>
      <c r="N149" s="111"/>
      <c r="P149" s="35"/>
      <c r="Q149" s="35"/>
    </row>
    <row r="150" spans="1:17" s="32" customFormat="1" x14ac:dyDescent="0.25">
      <c r="B150" s="26"/>
      <c r="C150" s="26"/>
      <c r="D150" s="26"/>
      <c r="E150" s="111"/>
      <c r="F150" s="111"/>
      <c r="J150" s="26"/>
      <c r="K150" s="26"/>
      <c r="L150" s="26"/>
      <c r="M150" s="111"/>
      <c r="N150" s="111"/>
      <c r="P150" s="35"/>
      <c r="Q150" s="35"/>
    </row>
    <row r="151" spans="1:17" s="32" customFormat="1" ht="15.75" thickBot="1" x14ac:dyDescent="0.3">
      <c r="B151" s="26"/>
      <c r="C151" s="26"/>
      <c r="D151" s="26"/>
      <c r="E151" s="111"/>
      <c r="F151" s="111"/>
      <c r="J151" s="26"/>
      <c r="K151" s="26"/>
      <c r="L151" s="26"/>
      <c r="M151" s="111"/>
      <c r="N151" s="111"/>
      <c r="P151" s="35"/>
      <c r="Q151" s="35"/>
    </row>
    <row r="152" spans="1:17" s="22" customFormat="1" ht="16.5" thickBot="1" x14ac:dyDescent="0.3">
      <c r="A152" s="197" t="s">
        <v>38</v>
      </c>
      <c r="B152" s="198"/>
      <c r="C152" s="198"/>
      <c r="D152" s="198"/>
      <c r="E152" s="198"/>
      <c r="F152" s="198"/>
      <c r="G152" s="198"/>
      <c r="H152" s="198"/>
      <c r="I152" s="198"/>
      <c r="J152" s="198"/>
      <c r="K152" s="198"/>
      <c r="L152" s="198"/>
      <c r="M152" s="198"/>
      <c r="N152" s="198"/>
      <c r="O152" s="199"/>
      <c r="P152" s="35"/>
      <c r="Q152" s="35"/>
    </row>
    <row r="153" spans="1:17" s="22" customFormat="1" x14ac:dyDescent="0.25">
      <c r="B153" s="107" t="s">
        <v>4</v>
      </c>
      <c r="C153" s="107" t="s">
        <v>5</v>
      </c>
      <c r="D153" s="107" t="s">
        <v>6</v>
      </c>
      <c r="E153" s="112" t="s">
        <v>7</v>
      </c>
      <c r="F153" s="112"/>
      <c r="G153" s="2" t="s">
        <v>8</v>
      </c>
      <c r="H153" s="24"/>
      <c r="J153" s="107" t="s">
        <v>4</v>
      </c>
      <c r="K153" s="107" t="s">
        <v>5</v>
      </c>
      <c r="L153" s="107" t="s">
        <v>6</v>
      </c>
      <c r="M153" s="112" t="s">
        <v>7</v>
      </c>
      <c r="N153" s="112"/>
      <c r="O153" s="2" t="s">
        <v>8</v>
      </c>
      <c r="P153" s="35"/>
      <c r="Q153" s="35"/>
    </row>
    <row r="154" spans="1:17" s="22" customFormat="1" ht="15.75" thickBot="1" x14ac:dyDescent="0.3">
      <c r="A154" s="200" t="s">
        <v>39</v>
      </c>
      <c r="B154" s="200"/>
      <c r="C154" s="200"/>
      <c r="D154" s="200"/>
      <c r="E154" s="200"/>
      <c r="F154" s="200"/>
      <c r="G154" s="200"/>
      <c r="H154" s="23"/>
      <c r="I154" s="200" t="s">
        <v>40</v>
      </c>
      <c r="J154" s="200"/>
      <c r="K154" s="200"/>
      <c r="L154" s="200"/>
      <c r="M154" s="200"/>
      <c r="N154" s="200"/>
      <c r="O154" s="200"/>
      <c r="P154" s="35"/>
      <c r="Q154" s="35"/>
    </row>
    <row r="155" spans="1:17" s="22" customFormat="1" x14ac:dyDescent="0.25">
      <c r="A155" s="32"/>
      <c r="B155" s="89" t="s">
        <v>91</v>
      </c>
      <c r="C155" s="116" t="s">
        <v>3</v>
      </c>
      <c r="D155" s="90">
        <v>6</v>
      </c>
      <c r="E155" s="143">
        <v>2109.4558365841954</v>
      </c>
      <c r="F155" s="146" t="b">
        <f>IF(E155*2-E156&gt;0,E155*4&lt;E164)</f>
        <v>0</v>
      </c>
      <c r="G155" s="154"/>
      <c r="J155" s="31"/>
      <c r="K155" s="108"/>
      <c r="L155" s="37"/>
      <c r="M155" s="113"/>
      <c r="N155" s="129"/>
      <c r="O155" s="1"/>
      <c r="P155" s="35"/>
      <c r="Q155" s="35"/>
    </row>
    <row r="156" spans="1:17" s="22" customFormat="1" ht="15.75" thickBot="1" x14ac:dyDescent="0.3">
      <c r="A156" s="32"/>
      <c r="B156" s="29" t="s">
        <v>92</v>
      </c>
      <c r="C156" s="109" t="s">
        <v>3</v>
      </c>
      <c r="D156" s="33">
        <v>6</v>
      </c>
      <c r="E156" s="118">
        <v>3297.2477594103602</v>
      </c>
      <c r="F156" s="147" t="b">
        <f>IF(E156*2-E157&gt;0,E156*2&lt;E164)</f>
        <v>0</v>
      </c>
      <c r="G156" s="154"/>
      <c r="J156" s="29"/>
      <c r="K156" s="109"/>
      <c r="L156" s="33"/>
      <c r="M156" s="114"/>
      <c r="N156" s="129"/>
      <c r="O156" s="1"/>
      <c r="P156" s="35"/>
      <c r="Q156" s="35"/>
    </row>
    <row r="157" spans="1:17" s="22" customFormat="1" x14ac:dyDescent="0.25">
      <c r="A157" s="32"/>
      <c r="B157" s="29">
        <v>1</v>
      </c>
      <c r="C157" s="109" t="s">
        <v>2</v>
      </c>
      <c r="D157" s="33">
        <v>6</v>
      </c>
      <c r="E157" s="118">
        <v>5303.7383180659353</v>
      </c>
      <c r="F157" s="137" t="b">
        <f>AND(E157*4-E158&gt;0,E157&lt;E164)</f>
        <v>1</v>
      </c>
      <c r="G157" s="154"/>
      <c r="J157" s="29">
        <v>1</v>
      </c>
      <c r="K157" s="109" t="s">
        <v>3</v>
      </c>
      <c r="L157" s="33">
        <v>6</v>
      </c>
      <c r="M157" s="114">
        <v>7178.5303771734589</v>
      </c>
      <c r="N157" s="132" t="b">
        <f>AND(M157*4-M158&gt;0,M157&gt;E157)</f>
        <v>1</v>
      </c>
      <c r="O157" s="154"/>
      <c r="P157" s="35"/>
      <c r="Q157" s="35"/>
    </row>
    <row r="158" spans="1:17" s="22" customFormat="1" ht="15.75" thickBot="1" x14ac:dyDescent="0.3">
      <c r="A158" s="32"/>
      <c r="B158" s="29">
        <v>4</v>
      </c>
      <c r="C158" s="109" t="s">
        <v>2</v>
      </c>
      <c r="D158" s="33">
        <v>2</v>
      </c>
      <c r="E158" s="118">
        <v>19196.168069393898</v>
      </c>
      <c r="F158" s="137" t="b">
        <f>AND(E158*5-E159&gt;0,E158&lt;E165)</f>
        <v>1</v>
      </c>
      <c r="G158" s="154"/>
      <c r="J158" s="30">
        <v>4</v>
      </c>
      <c r="K158" s="110" t="s">
        <v>2</v>
      </c>
      <c r="L158" s="34">
        <v>2</v>
      </c>
      <c r="M158" s="115">
        <v>25559.320386169082</v>
      </c>
      <c r="N158" s="134" t="b">
        <f>+AND(M158&gt;E158)</f>
        <v>1</v>
      </c>
      <c r="O158" s="154"/>
      <c r="P158" s="35"/>
      <c r="Q158" s="35"/>
    </row>
    <row r="159" spans="1:17" s="22" customFormat="1" ht="15.75" thickBot="1" x14ac:dyDescent="0.3">
      <c r="A159" s="32"/>
      <c r="B159" s="30">
        <v>20</v>
      </c>
      <c r="C159" s="110" t="s">
        <v>2</v>
      </c>
      <c r="D159" s="34">
        <v>1</v>
      </c>
      <c r="E159" s="119">
        <v>90681.190832061839</v>
      </c>
      <c r="F159" s="140" t="b">
        <f>+AND(E159/20*4&lt;E165)</f>
        <v>1</v>
      </c>
      <c r="G159" s="154"/>
      <c r="J159" s="207" t="s">
        <v>15</v>
      </c>
      <c r="K159" s="207"/>
      <c r="L159" s="207"/>
      <c r="M159" s="207"/>
      <c r="N159" s="207"/>
      <c r="O159" s="207"/>
      <c r="P159" s="35"/>
      <c r="Q159" s="35"/>
    </row>
    <row r="160" spans="1:17" x14ac:dyDescent="0.25">
      <c r="A160" s="32"/>
      <c r="B160" s="207" t="s">
        <v>15</v>
      </c>
      <c r="C160" s="207"/>
      <c r="D160" s="207"/>
      <c r="E160" s="207"/>
      <c r="F160" s="207"/>
      <c r="G160" s="207"/>
      <c r="H160" s="22"/>
      <c r="I160" s="204" t="s">
        <v>42</v>
      </c>
      <c r="J160" s="205"/>
      <c r="K160" s="205"/>
      <c r="L160" s="205"/>
      <c r="M160" s="205"/>
      <c r="N160" s="195"/>
      <c r="O160" s="206"/>
    </row>
    <row r="161" spans="1:17" s="32" customFormat="1" x14ac:dyDescent="0.25">
      <c r="A161" s="204" t="s">
        <v>41</v>
      </c>
      <c r="B161" s="205"/>
      <c r="C161" s="205"/>
      <c r="D161" s="205"/>
      <c r="E161" s="205"/>
      <c r="F161" s="195"/>
      <c r="G161" s="206"/>
      <c r="I161" s="38"/>
      <c r="J161" s="105"/>
      <c r="K161" s="105"/>
      <c r="L161" s="105"/>
      <c r="M161" s="117"/>
      <c r="N161" s="117"/>
      <c r="O161" s="38"/>
      <c r="P161" s="35"/>
      <c r="Q161" s="35"/>
    </row>
    <row r="162" spans="1:17" s="8" customFormat="1" x14ac:dyDescent="0.25">
      <c r="A162"/>
      <c r="B162" s="26"/>
      <c r="C162" s="26"/>
      <c r="D162" s="26"/>
      <c r="E162" s="111"/>
      <c r="F162" s="111"/>
      <c r="G162"/>
      <c r="H162" s="6"/>
      <c r="I162"/>
      <c r="J162" s="26"/>
      <c r="K162" s="26"/>
      <c r="L162" s="26"/>
      <c r="M162" s="111"/>
      <c r="N162" s="111"/>
      <c r="O162"/>
      <c r="P162" s="35"/>
      <c r="Q162" s="35"/>
    </row>
    <row r="163" spans="1:17" s="8" customFormat="1" ht="15.75" thickBot="1" x14ac:dyDescent="0.3">
      <c r="A163" s="200" t="s">
        <v>43</v>
      </c>
      <c r="B163" s="200"/>
      <c r="C163" s="200"/>
      <c r="D163" s="200"/>
      <c r="E163" s="200"/>
      <c r="F163" s="200"/>
      <c r="G163" s="200"/>
      <c r="H163" s="9"/>
      <c r="I163" s="200" t="s">
        <v>44</v>
      </c>
      <c r="J163" s="200"/>
      <c r="K163" s="200"/>
      <c r="L163" s="200"/>
      <c r="M163" s="200"/>
      <c r="N163" s="200"/>
      <c r="O163" s="200"/>
      <c r="P163" s="35"/>
      <c r="Q163" s="35"/>
    </row>
    <row r="164" spans="1:17" s="8" customFormat="1" x14ac:dyDescent="0.25">
      <c r="B164" s="31">
        <v>1</v>
      </c>
      <c r="C164" s="108" t="s">
        <v>3</v>
      </c>
      <c r="D164" s="37">
        <v>6</v>
      </c>
      <c r="E164" s="113">
        <v>5644.4597653488008</v>
      </c>
      <c r="F164" s="150" t="b">
        <f>AND(E164*4-E165&gt;0,E164&lt;M164)</f>
        <v>1</v>
      </c>
      <c r="G164" s="154"/>
      <c r="J164" s="124">
        <v>1</v>
      </c>
      <c r="K164" s="125" t="s">
        <v>3</v>
      </c>
      <c r="L164" s="90">
        <v>6</v>
      </c>
      <c r="M164" s="113">
        <v>6710.6300584653</v>
      </c>
      <c r="N164" s="132" t="str">
        <f>IF(M164*4-M165&gt;0,"OK","MALLLLL")</f>
        <v>OK</v>
      </c>
      <c r="O164" s="154"/>
      <c r="P164" s="35"/>
      <c r="Q164" s="35"/>
    </row>
    <row r="165" spans="1:17" s="8" customFormat="1" ht="15.75" thickBot="1" x14ac:dyDescent="0.3">
      <c r="B165" s="29">
        <v>4</v>
      </c>
      <c r="C165" s="109" t="s">
        <v>2</v>
      </c>
      <c r="D165" s="33">
        <v>2</v>
      </c>
      <c r="E165" s="114">
        <v>21574.341465187492</v>
      </c>
      <c r="F165" s="134" t="b">
        <f>+AND(E165&lt;M165)</f>
        <v>1</v>
      </c>
      <c r="G165" s="154"/>
      <c r="J165" s="29">
        <v>4</v>
      </c>
      <c r="K165" s="19" t="s">
        <v>2</v>
      </c>
      <c r="L165" s="33">
        <v>2</v>
      </c>
      <c r="M165" s="114">
        <v>25864.728235995004</v>
      </c>
      <c r="N165" s="134"/>
      <c r="O165" s="154"/>
      <c r="P165" s="35"/>
      <c r="Q165" s="35"/>
    </row>
    <row r="166" spans="1:17" s="8" customFormat="1" x14ac:dyDescent="0.25">
      <c r="B166" s="29"/>
      <c r="C166" s="109"/>
      <c r="D166" s="33"/>
      <c r="E166" s="114"/>
      <c r="F166" s="129"/>
      <c r="G166" s="1"/>
      <c r="J166" s="29"/>
      <c r="K166" s="109"/>
      <c r="L166" s="33"/>
      <c r="M166" s="114"/>
      <c r="N166" s="129"/>
      <c r="O166" s="1"/>
      <c r="P166" s="35"/>
      <c r="Q166" s="35"/>
    </row>
    <row r="167" spans="1:17" s="8" customFormat="1" ht="15.75" thickBot="1" x14ac:dyDescent="0.3">
      <c r="B167" s="30"/>
      <c r="C167" s="110"/>
      <c r="D167" s="34"/>
      <c r="E167" s="115"/>
      <c r="F167" s="129"/>
      <c r="G167" s="1"/>
      <c r="J167" s="30"/>
      <c r="K167" s="110"/>
      <c r="L167" s="34"/>
      <c r="M167" s="115"/>
      <c r="N167" s="129"/>
      <c r="O167" s="1"/>
      <c r="P167" s="35"/>
      <c r="Q167" s="35"/>
    </row>
    <row r="168" spans="1:17" s="8" customFormat="1" x14ac:dyDescent="0.25">
      <c r="B168" s="201" t="s">
        <v>15</v>
      </c>
      <c r="C168" s="201"/>
      <c r="D168" s="201"/>
      <c r="E168" s="201"/>
      <c r="F168" s="201"/>
      <c r="G168" s="201"/>
      <c r="J168" s="201" t="s">
        <v>15</v>
      </c>
      <c r="K168" s="201"/>
      <c r="L168" s="201"/>
      <c r="M168" s="201"/>
      <c r="N168" s="201"/>
      <c r="O168" s="201"/>
      <c r="P168" s="35"/>
      <c r="Q168" s="35"/>
    </row>
    <row r="169" spans="1:17" x14ac:dyDescent="0.25">
      <c r="A169" s="202" t="s">
        <v>41</v>
      </c>
      <c r="B169" s="202"/>
      <c r="C169" s="202"/>
      <c r="D169" s="202"/>
      <c r="E169" s="202"/>
      <c r="F169" s="203"/>
      <c r="G169" s="202"/>
      <c r="H169" s="8"/>
      <c r="I169" s="202" t="s">
        <v>41</v>
      </c>
      <c r="J169" s="202"/>
      <c r="K169" s="202"/>
      <c r="L169" s="202"/>
      <c r="M169" s="202"/>
      <c r="N169" s="203"/>
      <c r="O169" s="202"/>
    </row>
    <row r="170" spans="1:17" s="8" customFormat="1" x14ac:dyDescent="0.25">
      <c r="A170"/>
      <c r="B170" s="26"/>
      <c r="C170" s="26"/>
      <c r="D170" s="26"/>
      <c r="E170" s="111"/>
      <c r="F170" s="111"/>
      <c r="G170"/>
      <c r="H170" s="6"/>
      <c r="I170"/>
      <c r="J170" s="26"/>
      <c r="K170" s="26"/>
      <c r="L170" s="26"/>
      <c r="M170" s="111"/>
      <c r="N170" s="111"/>
      <c r="O170"/>
      <c r="P170" s="35"/>
      <c r="Q170" s="35"/>
    </row>
    <row r="171" spans="1:17" s="8" customFormat="1" ht="15.75" thickBot="1" x14ac:dyDescent="0.3">
      <c r="A171" s="200" t="s">
        <v>812</v>
      </c>
      <c r="B171" s="200"/>
      <c r="C171" s="200"/>
      <c r="D171" s="200"/>
      <c r="E171" s="200"/>
      <c r="F171" s="200"/>
      <c r="G171" s="200"/>
      <c r="H171" s="9"/>
      <c r="I171" s="200" t="s">
        <v>46</v>
      </c>
      <c r="J171" s="200"/>
      <c r="K171" s="200"/>
      <c r="L171" s="200"/>
      <c r="M171" s="200"/>
      <c r="N171" s="200"/>
      <c r="O171" s="200"/>
      <c r="P171" s="35"/>
      <c r="Q171" s="35"/>
    </row>
    <row r="172" spans="1:17" s="8" customFormat="1" ht="15.75" thickBot="1" x14ac:dyDescent="0.3">
      <c r="A172" s="32"/>
      <c r="B172" s="31">
        <v>1</v>
      </c>
      <c r="C172" s="108" t="s">
        <v>3</v>
      </c>
      <c r="D172" s="37">
        <v>6</v>
      </c>
      <c r="E172" s="113">
        <v>5251.6782226906789</v>
      </c>
      <c r="F172" s="135" t="b">
        <f>AND(E172*4-E173&gt;0,E172&lt;M172)</f>
        <v>1</v>
      </c>
      <c r="G172" s="154"/>
      <c r="J172" s="124">
        <v>1</v>
      </c>
      <c r="K172" s="125" t="s">
        <v>3</v>
      </c>
      <c r="L172" s="90">
        <v>6</v>
      </c>
      <c r="M172" s="155">
        <v>5720.1076690394993</v>
      </c>
      <c r="N172" s="132" t="str">
        <f>IF(M172*4-M173&gt;0,"OK","MALLLLL")</f>
        <v>OK</v>
      </c>
      <c r="O172" s="131"/>
      <c r="P172" s="35"/>
      <c r="Q172" s="35"/>
    </row>
    <row r="173" spans="1:17" s="8" customFormat="1" ht="15.75" thickBot="1" x14ac:dyDescent="0.3">
      <c r="A173" s="32"/>
      <c r="B173" s="29">
        <v>4</v>
      </c>
      <c r="C173" s="109" t="s">
        <v>2</v>
      </c>
      <c r="D173" s="33">
        <v>2</v>
      </c>
      <c r="E173" s="114">
        <v>19516.4247065337</v>
      </c>
      <c r="F173" s="135" t="b">
        <f>+AND(E173&lt;M173)</f>
        <v>1</v>
      </c>
      <c r="G173" s="154"/>
      <c r="J173" s="29">
        <v>4</v>
      </c>
      <c r="K173" s="19" t="s">
        <v>2</v>
      </c>
      <c r="L173" s="33">
        <v>2</v>
      </c>
      <c r="M173" s="156">
        <v>21386.813004905696</v>
      </c>
      <c r="N173" s="134"/>
      <c r="O173" s="131"/>
      <c r="P173" s="35"/>
      <c r="Q173" s="35"/>
    </row>
    <row r="174" spans="1:17" s="8" customFormat="1" x14ac:dyDescent="0.25">
      <c r="A174" s="32"/>
      <c r="B174" s="29"/>
      <c r="C174" s="109"/>
      <c r="D174" s="33"/>
      <c r="E174" s="114"/>
      <c r="F174" s="129"/>
      <c r="G174" s="1"/>
      <c r="J174" s="29"/>
      <c r="K174" s="109"/>
      <c r="L174" s="33"/>
      <c r="M174" s="156"/>
      <c r="N174" s="129"/>
      <c r="O174" s="1"/>
      <c r="P174" s="35"/>
      <c r="Q174" s="35"/>
    </row>
    <row r="175" spans="1:17" s="8" customFormat="1" ht="15.75" thickBot="1" x14ac:dyDescent="0.3">
      <c r="A175" s="32"/>
      <c r="B175" s="30"/>
      <c r="C175" s="110"/>
      <c r="D175" s="34"/>
      <c r="E175" s="115"/>
      <c r="F175" s="129"/>
      <c r="G175" s="1"/>
      <c r="J175" s="30"/>
      <c r="K175" s="110"/>
      <c r="L175" s="34"/>
      <c r="M175" s="157"/>
      <c r="N175" s="129"/>
      <c r="O175" s="1"/>
      <c r="P175" s="35"/>
      <c r="Q175" s="35"/>
    </row>
    <row r="176" spans="1:17" s="8" customFormat="1" x14ac:dyDescent="0.25">
      <c r="A176" s="32"/>
      <c r="B176" s="201" t="s">
        <v>15</v>
      </c>
      <c r="C176" s="201"/>
      <c r="D176" s="201"/>
      <c r="E176" s="201"/>
      <c r="F176" s="201"/>
      <c r="G176" s="201"/>
      <c r="J176" s="201" t="s">
        <v>15</v>
      </c>
      <c r="K176" s="201"/>
      <c r="L176" s="201"/>
      <c r="M176" s="201"/>
      <c r="N176" s="201"/>
      <c r="O176" s="201"/>
      <c r="P176" s="35"/>
      <c r="Q176" s="35"/>
    </row>
    <row r="177" spans="1:17" x14ac:dyDescent="0.25">
      <c r="A177" s="202"/>
      <c r="B177" s="202"/>
      <c r="C177" s="202"/>
      <c r="D177" s="202"/>
      <c r="E177" s="202"/>
      <c r="F177" s="203"/>
      <c r="G177" s="202"/>
      <c r="H177" s="8"/>
      <c r="I177" s="202"/>
      <c r="J177" s="202"/>
      <c r="K177" s="202"/>
      <c r="L177" s="202"/>
      <c r="M177" s="202"/>
      <c r="N177" s="203"/>
      <c r="O177" s="202"/>
    </row>
    <row r="178" spans="1:17" s="10" customFormat="1" x14ac:dyDescent="0.25">
      <c r="A178"/>
      <c r="B178" s="26"/>
      <c r="C178" s="26"/>
      <c r="D178" s="26"/>
      <c r="E178" s="111"/>
      <c r="F178" s="111"/>
      <c r="G178"/>
      <c r="H178" s="6"/>
      <c r="I178"/>
      <c r="J178" s="26"/>
      <c r="K178" s="26"/>
      <c r="L178" s="26"/>
      <c r="M178" s="111"/>
      <c r="N178" s="111"/>
      <c r="O178"/>
      <c r="P178" s="35"/>
      <c r="Q178" s="35"/>
    </row>
    <row r="179" spans="1:17" s="10" customFormat="1" ht="15.75" thickBot="1" x14ac:dyDescent="0.3">
      <c r="A179" s="200" t="s">
        <v>45</v>
      </c>
      <c r="B179" s="200"/>
      <c r="C179" s="200"/>
      <c r="D179" s="200"/>
      <c r="E179" s="200"/>
      <c r="F179" s="200"/>
      <c r="G179" s="200"/>
      <c r="H179" s="26"/>
      <c r="I179" s="200"/>
      <c r="J179" s="200"/>
      <c r="K179" s="200"/>
      <c r="L179" s="200"/>
      <c r="M179" s="200"/>
      <c r="N179" s="200"/>
      <c r="O179" s="200"/>
      <c r="P179" s="35"/>
      <c r="Q179" s="35"/>
    </row>
    <row r="180" spans="1:17" s="10" customFormat="1" x14ac:dyDescent="0.25">
      <c r="A180" s="32"/>
      <c r="B180" s="31" t="s">
        <v>92</v>
      </c>
      <c r="C180" s="108" t="s">
        <v>3</v>
      </c>
      <c r="D180" s="37">
        <v>6</v>
      </c>
      <c r="E180" s="155">
        <v>3973.3361187169539</v>
      </c>
      <c r="F180" s="132" t="b">
        <f>AND(E180*2-E181&gt;0,E180&lt;M202)</f>
        <v>1</v>
      </c>
      <c r="G180" s="131"/>
      <c r="H180" s="32"/>
      <c r="I180" s="32"/>
      <c r="J180" s="31"/>
      <c r="K180" s="108"/>
      <c r="L180" s="37"/>
      <c r="M180" s="113"/>
      <c r="N180" s="129"/>
      <c r="O180" s="1"/>
      <c r="P180" s="35"/>
      <c r="Q180" s="35"/>
    </row>
    <row r="181" spans="1:17" s="11" customFormat="1" x14ac:dyDescent="0.25">
      <c r="A181" s="32"/>
      <c r="B181" s="29">
        <v>1</v>
      </c>
      <c r="C181" s="109" t="s">
        <v>3</v>
      </c>
      <c r="D181" s="33">
        <v>6</v>
      </c>
      <c r="E181" s="156">
        <v>5879.2819013966027</v>
      </c>
      <c r="F181" s="133" t="b">
        <f>AND(E181*4-E182&gt;0,E181&lt;M203)</f>
        <v>1</v>
      </c>
      <c r="G181" s="131"/>
      <c r="H181" s="32"/>
      <c r="I181" s="32"/>
      <c r="J181" s="29"/>
      <c r="K181" s="109"/>
      <c r="L181" s="33"/>
      <c r="M181" s="114"/>
      <c r="N181" s="129"/>
      <c r="O181" s="1"/>
      <c r="P181" s="35"/>
      <c r="Q181" s="35"/>
    </row>
    <row r="182" spans="1:17" s="11" customFormat="1" x14ac:dyDescent="0.25">
      <c r="A182" s="32"/>
      <c r="B182" s="29">
        <v>4</v>
      </c>
      <c r="C182" s="109" t="s">
        <v>2</v>
      </c>
      <c r="D182" s="33">
        <v>2</v>
      </c>
      <c r="E182" s="156">
        <v>18823.007773111956</v>
      </c>
      <c r="F182" s="133" t="b">
        <f>AND(E182*5-E183&gt;0,E182&lt;M204)</f>
        <v>1</v>
      </c>
      <c r="G182" s="131"/>
      <c r="H182" s="32"/>
      <c r="I182" s="32"/>
      <c r="J182" s="29"/>
      <c r="K182" s="109"/>
      <c r="L182" s="33"/>
      <c r="M182" s="114"/>
      <c r="N182" s="129"/>
      <c r="O182" s="1"/>
      <c r="P182" s="35"/>
      <c r="Q182" s="35"/>
    </row>
    <row r="183" spans="1:17" s="10" customFormat="1" ht="15.75" thickBot="1" x14ac:dyDescent="0.3">
      <c r="A183" s="32"/>
      <c r="B183" s="30">
        <v>20</v>
      </c>
      <c r="C183" s="110" t="s">
        <v>3</v>
      </c>
      <c r="D183" s="34">
        <v>1</v>
      </c>
      <c r="E183" s="157">
        <v>86047.096775756887</v>
      </c>
      <c r="F183" s="134" t="b">
        <f>+AND(E183&lt;M205)</f>
        <v>1</v>
      </c>
      <c r="G183" s="131"/>
      <c r="H183" s="32"/>
      <c r="I183" s="32"/>
      <c r="J183" s="30"/>
      <c r="K183" s="110"/>
      <c r="L183" s="34"/>
      <c r="M183" s="115"/>
      <c r="N183" s="129"/>
      <c r="O183" s="1"/>
      <c r="P183" s="35"/>
      <c r="Q183" s="35"/>
    </row>
    <row r="184" spans="1:17" s="10" customFormat="1" x14ac:dyDescent="0.25">
      <c r="A184" s="32"/>
      <c r="B184" s="201" t="s">
        <v>15</v>
      </c>
      <c r="C184" s="201"/>
      <c r="D184" s="201"/>
      <c r="E184" s="201"/>
      <c r="F184" s="201"/>
      <c r="G184" s="201"/>
      <c r="H184" s="32"/>
      <c r="I184" s="32"/>
      <c r="J184" s="201"/>
      <c r="K184" s="201"/>
      <c r="L184" s="201"/>
      <c r="M184" s="201"/>
      <c r="N184" s="201"/>
      <c r="O184" s="201"/>
      <c r="P184" s="35"/>
      <c r="Q184" s="35"/>
    </row>
    <row r="185" spans="1:17" x14ac:dyDescent="0.25">
      <c r="A185" s="204" t="s">
        <v>10</v>
      </c>
      <c r="B185" s="205"/>
      <c r="C185" s="205"/>
      <c r="D185" s="205"/>
      <c r="E185" s="205"/>
      <c r="F185" s="195"/>
      <c r="G185" s="206"/>
      <c r="H185" s="32"/>
      <c r="I185" s="204"/>
      <c r="J185" s="205"/>
      <c r="K185" s="205"/>
      <c r="L185" s="205"/>
      <c r="M185" s="205"/>
      <c r="N185" s="195"/>
      <c r="O185" s="206"/>
    </row>
    <row r="186" spans="1:17" x14ac:dyDescent="0.25">
      <c r="A186" s="32"/>
      <c r="G186" s="32"/>
      <c r="H186" s="32"/>
      <c r="I186" s="32"/>
      <c r="O186" s="32"/>
    </row>
    <row r="187" spans="1:17" s="11" customFormat="1" x14ac:dyDescent="0.25">
      <c r="A187" s="32"/>
      <c r="B187" s="26"/>
      <c r="C187" s="26"/>
      <c r="D187" s="26"/>
      <c r="E187" s="111"/>
      <c r="F187" s="111"/>
      <c r="G187" s="32"/>
      <c r="H187" s="32"/>
      <c r="I187" s="32"/>
      <c r="J187" s="26"/>
      <c r="K187" s="26"/>
      <c r="L187" s="26"/>
      <c r="M187" s="111"/>
      <c r="N187" s="111"/>
      <c r="O187" s="32"/>
      <c r="P187" s="35"/>
      <c r="Q187" s="35"/>
    </row>
    <row r="188" spans="1:17" ht="15.75" thickBot="1" x14ac:dyDescent="0.3">
      <c r="A188" s="200" t="s">
        <v>47</v>
      </c>
      <c r="B188" s="200"/>
      <c r="C188" s="200"/>
      <c r="D188" s="200"/>
      <c r="E188" s="200"/>
      <c r="F188" s="200"/>
      <c r="G188" s="200"/>
      <c r="H188" s="26"/>
      <c r="I188" s="200" t="s">
        <v>48</v>
      </c>
      <c r="J188" s="200"/>
      <c r="K188" s="200"/>
      <c r="L188" s="200"/>
      <c r="M188" s="200"/>
      <c r="N188" s="200"/>
      <c r="O188" s="200"/>
    </row>
    <row r="189" spans="1:17" x14ac:dyDescent="0.25">
      <c r="A189" s="32"/>
      <c r="B189" s="16">
        <v>60</v>
      </c>
      <c r="C189" s="108" t="s">
        <v>49</v>
      </c>
      <c r="D189" s="37">
        <v>12</v>
      </c>
      <c r="E189" s="155">
        <v>1122.2440720905533</v>
      </c>
      <c r="F189" s="132" t="b">
        <f>+AND(E189*4&gt;E190,E189&lt;M189)</f>
        <v>1</v>
      </c>
      <c r="G189" s="131"/>
      <c r="H189" s="32"/>
      <c r="I189" s="32"/>
      <c r="J189" s="127">
        <v>30</v>
      </c>
      <c r="K189" s="125" t="s">
        <v>49</v>
      </c>
      <c r="L189" s="90">
        <v>24</v>
      </c>
      <c r="M189" s="155">
        <v>1706.5849510066689</v>
      </c>
      <c r="N189" s="132" t="str">
        <f>+IF(M189*4&gt;M190,"OK","MALLLL")</f>
        <v>OK</v>
      </c>
      <c r="O189" s="131"/>
    </row>
    <row r="190" spans="1:17" ht="15.75" thickBot="1" x14ac:dyDescent="0.3">
      <c r="A190" s="32"/>
      <c r="B190" s="88">
        <v>240</v>
      </c>
      <c r="C190" s="109" t="s">
        <v>49</v>
      </c>
      <c r="D190" s="33">
        <v>6</v>
      </c>
      <c r="E190" s="156">
        <v>2239.0704141779106</v>
      </c>
      <c r="F190" s="134" t="b">
        <f>+AND(E190&lt;M190)</f>
        <v>1</v>
      </c>
      <c r="G190" s="131"/>
      <c r="H190" s="32"/>
      <c r="I190" s="32"/>
      <c r="J190" s="88">
        <v>120</v>
      </c>
      <c r="K190" s="19" t="s">
        <v>49</v>
      </c>
      <c r="L190" s="33">
        <v>6</v>
      </c>
      <c r="M190" s="156">
        <v>3349.4141040894078</v>
      </c>
      <c r="N190" s="134"/>
      <c r="O190" s="131"/>
    </row>
    <row r="191" spans="1:17" x14ac:dyDescent="0.25">
      <c r="A191" s="32"/>
      <c r="B191" s="29"/>
      <c r="C191" s="109"/>
      <c r="D191" s="33"/>
      <c r="E191" s="156"/>
      <c r="F191" s="129"/>
      <c r="G191" s="1"/>
      <c r="H191" s="32"/>
      <c r="I191" s="32"/>
      <c r="J191" s="29"/>
      <c r="K191" s="109"/>
      <c r="L191" s="33"/>
      <c r="M191" s="156"/>
      <c r="N191" s="129"/>
      <c r="O191" s="1"/>
    </row>
    <row r="192" spans="1:17" ht="15.75" thickBot="1" x14ac:dyDescent="0.3">
      <c r="A192" s="32"/>
      <c r="B192" s="30"/>
      <c r="C192" s="110"/>
      <c r="D192" s="34"/>
      <c r="E192" s="157"/>
      <c r="F192" s="129"/>
      <c r="G192" s="1"/>
      <c r="H192" s="32"/>
      <c r="I192" s="32"/>
      <c r="J192" s="30"/>
      <c r="K192" s="110"/>
      <c r="L192" s="34"/>
      <c r="M192" s="157"/>
      <c r="N192" s="129"/>
      <c r="O192" s="1"/>
    </row>
    <row r="193" spans="1:17" x14ac:dyDescent="0.25">
      <c r="A193" s="32"/>
      <c r="B193" s="207" t="s">
        <v>15</v>
      </c>
      <c r="C193" s="207"/>
      <c r="D193" s="207"/>
      <c r="E193" s="207"/>
      <c r="F193" s="207"/>
      <c r="G193" s="207"/>
      <c r="H193" s="32"/>
      <c r="I193" s="32"/>
      <c r="J193" s="207" t="s">
        <v>15</v>
      </c>
      <c r="K193" s="207"/>
      <c r="L193" s="207"/>
      <c r="M193" s="207"/>
      <c r="N193" s="207"/>
      <c r="O193" s="207"/>
    </row>
    <row r="194" spans="1:17" x14ac:dyDescent="0.25">
      <c r="A194" s="194" t="s">
        <v>52</v>
      </c>
      <c r="B194" s="195"/>
      <c r="C194" s="195"/>
      <c r="D194" s="195"/>
      <c r="E194" s="195"/>
      <c r="F194" s="195"/>
      <c r="G194" s="196"/>
      <c r="H194" s="32"/>
      <c r="I194" s="194" t="s">
        <v>54</v>
      </c>
      <c r="J194" s="195"/>
      <c r="K194" s="195"/>
      <c r="L194" s="195"/>
      <c r="M194" s="195"/>
      <c r="N194" s="195"/>
      <c r="O194" s="196"/>
    </row>
    <row r="195" spans="1:17" x14ac:dyDescent="0.25">
      <c r="A195" s="194" t="s">
        <v>53</v>
      </c>
      <c r="B195" s="195"/>
      <c r="C195" s="195"/>
      <c r="D195" s="195"/>
      <c r="E195" s="195"/>
      <c r="F195" s="195"/>
      <c r="G195" s="196"/>
      <c r="H195" s="32"/>
      <c r="I195" s="32"/>
      <c r="O195" s="32"/>
    </row>
    <row r="196" spans="1:17" s="32" customFormat="1" x14ac:dyDescent="0.25">
      <c r="B196" s="26"/>
      <c r="C196" s="26"/>
      <c r="D196" s="26"/>
      <c r="E196" s="111"/>
      <c r="F196" s="111"/>
      <c r="J196" s="26"/>
      <c r="K196" s="26"/>
      <c r="L196" s="26"/>
      <c r="M196" s="111"/>
      <c r="N196" s="111"/>
      <c r="P196" s="35"/>
      <c r="Q196" s="35"/>
    </row>
    <row r="197" spans="1:17" s="32" customFormat="1" ht="15.75" thickBot="1" x14ac:dyDescent="0.3">
      <c r="A197" s="87"/>
      <c r="B197" s="105"/>
      <c r="C197" s="105"/>
      <c r="D197" s="105"/>
      <c r="E197" s="117"/>
      <c r="F197" s="117"/>
      <c r="G197" s="87"/>
      <c r="I197" s="87"/>
      <c r="J197" s="105"/>
      <c r="K197" s="105"/>
      <c r="L197" s="105"/>
      <c r="M197" s="117"/>
      <c r="N197" s="117"/>
      <c r="O197" s="87"/>
      <c r="P197" s="35"/>
      <c r="Q197" s="35"/>
    </row>
    <row r="198" spans="1:17" s="22" customFormat="1" ht="16.5" thickBot="1" x14ac:dyDescent="0.3">
      <c r="A198" s="197" t="s">
        <v>0</v>
      </c>
      <c r="B198" s="198"/>
      <c r="C198" s="198"/>
      <c r="D198" s="198"/>
      <c r="E198" s="198"/>
      <c r="F198" s="198"/>
      <c r="G198" s="198"/>
      <c r="H198" s="198"/>
      <c r="I198" s="198"/>
      <c r="J198" s="198"/>
      <c r="K198" s="198"/>
      <c r="L198" s="198"/>
      <c r="M198" s="198"/>
      <c r="N198" s="198"/>
      <c r="O198" s="199"/>
      <c r="P198" s="35"/>
      <c r="Q198" s="35"/>
    </row>
    <row r="199" spans="1:17" s="25" customFormat="1" x14ac:dyDescent="0.25">
      <c r="A199" s="22"/>
      <c r="B199" s="107" t="s">
        <v>4</v>
      </c>
      <c r="C199" s="107" t="s">
        <v>5</v>
      </c>
      <c r="D199" s="107" t="s">
        <v>6</v>
      </c>
      <c r="E199" s="112" t="s">
        <v>7</v>
      </c>
      <c r="F199" s="112"/>
      <c r="G199" s="2" t="s">
        <v>8</v>
      </c>
      <c r="H199" s="24"/>
      <c r="I199" s="22"/>
      <c r="J199" s="107" t="s">
        <v>4</v>
      </c>
      <c r="K199" s="107" t="s">
        <v>5</v>
      </c>
      <c r="L199" s="107" t="s">
        <v>6</v>
      </c>
      <c r="M199" s="112" t="s">
        <v>7</v>
      </c>
      <c r="N199" s="112"/>
      <c r="O199" s="2" t="s">
        <v>8</v>
      </c>
      <c r="P199" s="35"/>
      <c r="Q199" s="35"/>
    </row>
    <row r="200" spans="1:17" s="25" customFormat="1" ht="15.75" thickBot="1" x14ac:dyDescent="0.3">
      <c r="A200" s="200" t="s">
        <v>90</v>
      </c>
      <c r="B200" s="200"/>
      <c r="C200" s="200"/>
      <c r="D200" s="200"/>
      <c r="E200" s="200"/>
      <c r="F200" s="200"/>
      <c r="G200" s="200"/>
      <c r="H200" s="26"/>
      <c r="I200" s="200" t="s">
        <v>93</v>
      </c>
      <c r="J200" s="200"/>
      <c r="K200" s="200"/>
      <c r="L200" s="200"/>
      <c r="M200" s="200"/>
      <c r="N200" s="200"/>
      <c r="O200" s="200"/>
      <c r="P200" s="35"/>
      <c r="Q200" s="35"/>
    </row>
    <row r="201" spans="1:17" s="25" customFormat="1" x14ac:dyDescent="0.25">
      <c r="B201" s="89" t="s">
        <v>91</v>
      </c>
      <c r="C201" s="116" t="s">
        <v>3</v>
      </c>
      <c r="D201" s="90">
        <v>6</v>
      </c>
      <c r="E201" s="143">
        <v>3083.9233790848052</v>
      </c>
      <c r="F201" s="136" t="b">
        <f>AND(E201*2-E202&gt;0,E201&gt;M201)</f>
        <v>1</v>
      </c>
      <c r="G201" s="154"/>
      <c r="I201" s="32"/>
      <c r="J201" s="89" t="s">
        <v>91</v>
      </c>
      <c r="K201" s="116" t="s">
        <v>3</v>
      </c>
      <c r="L201" s="90">
        <v>6</v>
      </c>
      <c r="M201" s="143">
        <v>2579.4279633215101</v>
      </c>
      <c r="N201" s="136" t="b">
        <f>AND(M201*2-M202&gt;0,M201&gt;E212)</f>
        <v>1</v>
      </c>
      <c r="O201" s="154"/>
      <c r="P201" s="35"/>
      <c r="Q201" s="35"/>
    </row>
    <row r="202" spans="1:17" s="25" customFormat="1" x14ac:dyDescent="0.25">
      <c r="B202" s="29" t="s">
        <v>92</v>
      </c>
      <c r="C202" s="109" t="s">
        <v>3</v>
      </c>
      <c r="D202" s="33">
        <v>6</v>
      </c>
      <c r="E202" s="118">
        <v>4930.5148856374626</v>
      </c>
      <c r="F202" s="137" t="b">
        <f>AND(E202*2-E203&gt;0,E202&gt;M202)</f>
        <v>1</v>
      </c>
      <c r="G202" s="154"/>
      <c r="I202" s="32"/>
      <c r="J202" s="29" t="s">
        <v>92</v>
      </c>
      <c r="K202" s="109" t="s">
        <v>3</v>
      </c>
      <c r="L202" s="33">
        <v>6</v>
      </c>
      <c r="M202" s="118">
        <v>4433.5824410085697</v>
      </c>
      <c r="N202" s="137" t="b">
        <f>AND(M202*2-M203&gt;0,M202&gt;E213)</f>
        <v>1</v>
      </c>
      <c r="O202" s="154"/>
      <c r="P202" s="35"/>
      <c r="Q202" s="35"/>
    </row>
    <row r="203" spans="1:17" s="25" customFormat="1" x14ac:dyDescent="0.25">
      <c r="B203" s="29">
        <v>1</v>
      </c>
      <c r="C203" s="109" t="s">
        <v>2</v>
      </c>
      <c r="D203" s="33">
        <v>6</v>
      </c>
      <c r="E203" s="118">
        <v>8314.6024028402389</v>
      </c>
      <c r="F203" s="137" t="b">
        <f>AND(E203*4-E204&gt;0,E203&gt;M203)</f>
        <v>1</v>
      </c>
      <c r="G203" s="154"/>
      <c r="I203" s="32"/>
      <c r="J203" s="29">
        <v>1</v>
      </c>
      <c r="K203" s="109" t="s">
        <v>2</v>
      </c>
      <c r="L203" s="33">
        <v>6</v>
      </c>
      <c r="M203" s="118">
        <v>7006.1549685073705</v>
      </c>
      <c r="N203" s="137" t="b">
        <f>AND(M203*4-M204&gt;0,M203&gt;E214)</f>
        <v>1</v>
      </c>
      <c r="O203" s="154"/>
      <c r="P203" s="35"/>
      <c r="Q203" s="35"/>
    </row>
    <row r="204" spans="1:17" s="25" customFormat="1" x14ac:dyDescent="0.25">
      <c r="B204" s="29">
        <v>4</v>
      </c>
      <c r="C204" s="109" t="s">
        <v>3</v>
      </c>
      <c r="D204" s="33">
        <v>2</v>
      </c>
      <c r="E204" s="118">
        <v>31848.664397544584</v>
      </c>
      <c r="F204" s="137" t="b">
        <f>AND(E204*5-E205&gt;0,E204&gt;M204)</f>
        <v>1</v>
      </c>
      <c r="G204" s="154"/>
      <c r="I204" s="32"/>
      <c r="J204" s="29">
        <v>4</v>
      </c>
      <c r="K204" s="109" t="s">
        <v>3</v>
      </c>
      <c r="L204" s="33">
        <v>2</v>
      </c>
      <c r="M204" s="118">
        <v>26104.363061691889</v>
      </c>
      <c r="N204" s="137" t="b">
        <f>AND(M204*5-M205&gt;0,M204&gt;E215)</f>
        <v>1</v>
      </c>
      <c r="O204" s="154"/>
      <c r="P204" s="35"/>
      <c r="Q204" s="35"/>
    </row>
    <row r="205" spans="1:17" s="25" customFormat="1" ht="15.75" thickBot="1" x14ac:dyDescent="0.3">
      <c r="B205" s="30">
        <v>20</v>
      </c>
      <c r="C205" s="110" t="s">
        <v>3</v>
      </c>
      <c r="D205" s="34">
        <v>1</v>
      </c>
      <c r="E205" s="119">
        <v>143771.84600796088</v>
      </c>
      <c r="F205" s="138" t="b">
        <f>+AND(E205&gt;M205)</f>
        <v>1</v>
      </c>
      <c r="G205" s="154"/>
      <c r="I205" s="32"/>
      <c r="J205" s="30">
        <v>20</v>
      </c>
      <c r="K205" s="110" t="s">
        <v>3</v>
      </c>
      <c r="L205" s="34">
        <v>1</v>
      </c>
      <c r="M205" s="119">
        <v>120834.92433879296</v>
      </c>
      <c r="N205" s="138" t="b">
        <f>+AND(M205&gt;E216)</f>
        <v>1</v>
      </c>
      <c r="O205" s="154"/>
      <c r="P205" s="35"/>
      <c r="Q205" s="35"/>
    </row>
    <row r="206" spans="1:17" s="25" customFormat="1" x14ac:dyDescent="0.25">
      <c r="B206" s="207" t="s">
        <v>15</v>
      </c>
      <c r="C206" s="207"/>
      <c r="D206" s="207"/>
      <c r="E206" s="207"/>
      <c r="F206" s="207"/>
      <c r="G206" s="207"/>
      <c r="I206" s="32"/>
      <c r="J206" s="207" t="s">
        <v>15</v>
      </c>
      <c r="K206" s="207"/>
      <c r="L206" s="207"/>
      <c r="M206" s="207"/>
      <c r="N206" s="207"/>
      <c r="O206" s="207"/>
      <c r="P206" s="35"/>
      <c r="Q206" s="35"/>
    </row>
    <row r="207" spans="1:17" x14ac:dyDescent="0.25">
      <c r="A207" s="204" t="s">
        <v>813</v>
      </c>
      <c r="B207" s="205"/>
      <c r="C207" s="205"/>
      <c r="D207" s="205"/>
      <c r="E207" s="205"/>
      <c r="F207" s="195"/>
      <c r="G207" s="206"/>
      <c r="H207" s="25"/>
      <c r="I207" s="204" t="s">
        <v>94</v>
      </c>
      <c r="J207" s="205"/>
      <c r="K207" s="205"/>
      <c r="L207" s="205"/>
      <c r="M207" s="205"/>
      <c r="N207" s="195"/>
      <c r="O207" s="206"/>
    </row>
    <row r="208" spans="1:17" s="22" customFormat="1" x14ac:dyDescent="0.25">
      <c r="A208"/>
      <c r="B208" s="26"/>
      <c r="C208" s="26"/>
      <c r="D208" s="26"/>
      <c r="E208" s="111"/>
      <c r="F208" s="111"/>
      <c r="G208"/>
      <c r="H208" s="6"/>
      <c r="I208" s="204" t="s">
        <v>95</v>
      </c>
      <c r="J208" s="205"/>
      <c r="K208" s="205"/>
      <c r="L208" s="205"/>
      <c r="M208" s="205"/>
      <c r="N208" s="195"/>
      <c r="O208" s="206"/>
      <c r="P208" s="35"/>
      <c r="Q208" s="35"/>
    </row>
    <row r="209" spans="1:17" s="32" customFormat="1" x14ac:dyDescent="0.25">
      <c r="B209" s="26"/>
      <c r="C209" s="26"/>
      <c r="D209" s="26"/>
      <c r="E209" s="111"/>
      <c r="F209" s="111"/>
      <c r="I209" s="204" t="s">
        <v>96</v>
      </c>
      <c r="J209" s="205"/>
      <c r="K209" s="205"/>
      <c r="L209" s="205"/>
      <c r="M209" s="205"/>
      <c r="N209" s="195"/>
      <c r="O209" s="206"/>
      <c r="P209" s="35"/>
      <c r="Q209" s="35"/>
    </row>
    <row r="210" spans="1:17" s="32" customFormat="1" x14ac:dyDescent="0.25">
      <c r="B210" s="26"/>
      <c r="C210" s="26"/>
      <c r="D210" s="26"/>
      <c r="E210" s="111"/>
      <c r="F210" s="111"/>
      <c r="J210" s="26"/>
      <c r="K210" s="26"/>
      <c r="L210" s="26"/>
      <c r="M210" s="111"/>
      <c r="N210" s="111"/>
      <c r="P210" s="35"/>
      <c r="Q210" s="35"/>
    </row>
    <row r="211" spans="1:17" s="22" customFormat="1" ht="15.75" thickBot="1" x14ac:dyDescent="0.3">
      <c r="A211" s="200" t="s">
        <v>97</v>
      </c>
      <c r="B211" s="200"/>
      <c r="C211" s="200"/>
      <c r="D211" s="200"/>
      <c r="E211" s="200"/>
      <c r="F211" s="200"/>
      <c r="G211" s="200"/>
      <c r="H211" s="23"/>
      <c r="I211" s="200" t="s">
        <v>99</v>
      </c>
      <c r="J211" s="200"/>
      <c r="K211" s="200"/>
      <c r="L211" s="200"/>
      <c r="M211" s="200"/>
      <c r="N211" s="200"/>
      <c r="O211" s="200"/>
      <c r="P211" s="35"/>
      <c r="Q211" s="35"/>
    </row>
    <row r="212" spans="1:17" s="22" customFormat="1" x14ac:dyDescent="0.25">
      <c r="A212" s="32"/>
      <c r="B212" s="89" t="s">
        <v>91</v>
      </c>
      <c r="C212" s="116" t="s">
        <v>3</v>
      </c>
      <c r="D212" s="90">
        <v>6</v>
      </c>
      <c r="E212" s="143">
        <v>1976.1711959656907</v>
      </c>
      <c r="F212" s="136">
        <f t="shared" ref="F212:F216" si="1">+D212*1.15</f>
        <v>6.8999999999999995</v>
      </c>
      <c r="G212" s="154"/>
      <c r="I212" s="32"/>
      <c r="J212" s="89" t="s">
        <v>91</v>
      </c>
      <c r="K212" s="116" t="s">
        <v>3</v>
      </c>
      <c r="L212" s="90">
        <v>6</v>
      </c>
      <c r="M212" s="143">
        <v>2530.4943792393615</v>
      </c>
      <c r="N212" s="164" t="b">
        <f>IF(M212*2-M213&gt;0,M212&gt;E212)</f>
        <v>1</v>
      </c>
      <c r="O212" s="154"/>
      <c r="P212" s="35"/>
      <c r="Q212" s="35"/>
    </row>
    <row r="213" spans="1:17" s="22" customFormat="1" x14ac:dyDescent="0.25">
      <c r="A213" s="32"/>
      <c r="B213" s="29" t="s">
        <v>92</v>
      </c>
      <c r="C213" s="109" t="s">
        <v>3</v>
      </c>
      <c r="D213" s="33">
        <v>6</v>
      </c>
      <c r="E213" s="118">
        <v>3144.3768127267845</v>
      </c>
      <c r="F213" s="137">
        <f t="shared" si="1"/>
        <v>6.8999999999999995</v>
      </c>
      <c r="G213" s="154"/>
      <c r="I213" s="32"/>
      <c r="J213" s="29" t="s">
        <v>92</v>
      </c>
      <c r="K213" s="109" t="s">
        <v>3</v>
      </c>
      <c r="L213" s="33">
        <v>6</v>
      </c>
      <c r="M213" s="118">
        <v>4286.3374650799478</v>
      </c>
      <c r="N213" s="144" t="b">
        <f>IF(M213*2-M214&gt;0,M213&gt;E213)</f>
        <v>1</v>
      </c>
      <c r="O213" s="154"/>
      <c r="P213" s="35"/>
      <c r="Q213" s="35"/>
    </row>
    <row r="214" spans="1:17" s="22" customFormat="1" x14ac:dyDescent="0.25">
      <c r="A214" s="32"/>
      <c r="B214" s="29">
        <v>1</v>
      </c>
      <c r="C214" s="109" t="s">
        <v>2</v>
      </c>
      <c r="D214" s="33">
        <v>6</v>
      </c>
      <c r="E214" s="118">
        <v>5435.0667392060022</v>
      </c>
      <c r="F214" s="137">
        <f t="shared" si="1"/>
        <v>6.8999999999999995</v>
      </c>
      <c r="G214" s="154"/>
      <c r="I214" s="32"/>
      <c r="J214" s="29">
        <v>1</v>
      </c>
      <c r="K214" s="109" t="s">
        <v>2</v>
      </c>
      <c r="L214" s="33">
        <v>6</v>
      </c>
      <c r="M214" s="118">
        <v>7742.5314303917266</v>
      </c>
      <c r="N214" s="144" t="b">
        <f>IF(M214*4-M215&gt;0,M214&gt;E214)</f>
        <v>1</v>
      </c>
      <c r="O214" s="154"/>
      <c r="P214" s="35"/>
      <c r="Q214" s="35"/>
    </row>
    <row r="215" spans="1:17" s="22" customFormat="1" x14ac:dyDescent="0.25">
      <c r="A215" s="32"/>
      <c r="B215" s="29">
        <v>4</v>
      </c>
      <c r="C215" s="109" t="s">
        <v>3</v>
      </c>
      <c r="D215" s="33">
        <v>2</v>
      </c>
      <c r="E215" s="118">
        <v>19635.370495982388</v>
      </c>
      <c r="F215" s="137">
        <f t="shared" si="1"/>
        <v>2.2999999999999998</v>
      </c>
      <c r="G215" s="154"/>
      <c r="I215" s="32"/>
      <c r="J215" s="29">
        <v>4</v>
      </c>
      <c r="K215" s="109" t="s">
        <v>3</v>
      </c>
      <c r="L215" s="33">
        <v>2</v>
      </c>
      <c r="M215" s="118">
        <v>28559.325294182625</v>
      </c>
      <c r="N215" s="144" t="b">
        <f>+AND(M215&gt;E215)</f>
        <v>1</v>
      </c>
      <c r="O215" s="154"/>
      <c r="P215" s="35"/>
      <c r="Q215" s="35"/>
    </row>
    <row r="216" spans="1:17" s="22" customFormat="1" ht="15.75" thickBot="1" x14ac:dyDescent="0.3">
      <c r="A216" s="32"/>
      <c r="B216" s="30">
        <v>20</v>
      </c>
      <c r="C216" s="110" t="s">
        <v>3</v>
      </c>
      <c r="D216" s="34">
        <v>1</v>
      </c>
      <c r="E216" s="119">
        <v>90584.445653433359</v>
      </c>
      <c r="F216" s="138">
        <f t="shared" si="1"/>
        <v>1.1499999999999999</v>
      </c>
      <c r="G216" s="154"/>
      <c r="I216" s="32"/>
      <c r="J216" s="30"/>
      <c r="K216" s="110"/>
      <c r="L216" s="34"/>
      <c r="M216" s="119"/>
      <c r="N216" s="145"/>
      <c r="O216" s="131"/>
      <c r="P216" s="35"/>
      <c r="Q216" s="35"/>
    </row>
    <row r="217" spans="1:17" x14ac:dyDescent="0.25">
      <c r="A217" s="32"/>
      <c r="B217" s="207" t="s">
        <v>15</v>
      </c>
      <c r="C217" s="207"/>
      <c r="D217" s="207"/>
      <c r="E217" s="207"/>
      <c r="F217" s="207"/>
      <c r="G217" s="207"/>
      <c r="H217" s="22"/>
      <c r="I217" s="32"/>
      <c r="J217" s="207" t="s">
        <v>15</v>
      </c>
      <c r="K217" s="207"/>
      <c r="L217" s="207"/>
      <c r="M217" s="207"/>
      <c r="N217" s="207"/>
      <c r="O217" s="207"/>
    </row>
    <row r="218" spans="1:17" x14ac:dyDescent="0.25">
      <c r="A218" s="204" t="s">
        <v>98</v>
      </c>
      <c r="B218" s="205"/>
      <c r="C218" s="205"/>
      <c r="D218" s="205"/>
      <c r="E218" s="205"/>
      <c r="F218" s="195"/>
      <c r="G218" s="206"/>
      <c r="I218" s="204" t="s">
        <v>100</v>
      </c>
      <c r="J218" s="205"/>
      <c r="K218" s="205"/>
      <c r="L218" s="205"/>
      <c r="M218" s="205"/>
      <c r="N218" s="195"/>
      <c r="O218" s="206"/>
    </row>
    <row r="219" spans="1:17" x14ac:dyDescent="0.25">
      <c r="A219" s="204" t="s">
        <v>814</v>
      </c>
      <c r="B219" s="205"/>
      <c r="C219" s="205"/>
      <c r="D219" s="205"/>
      <c r="E219" s="205"/>
      <c r="F219" s="195"/>
      <c r="G219" s="206"/>
      <c r="I219" s="32"/>
      <c r="O219" s="32"/>
    </row>
    <row r="220" spans="1:17" s="25" customFormat="1" x14ac:dyDescent="0.25">
      <c r="A220"/>
      <c r="B220" s="26"/>
      <c r="C220" s="26"/>
      <c r="D220" s="26"/>
      <c r="E220" s="111"/>
      <c r="F220" s="111"/>
      <c r="G220"/>
      <c r="H220" s="6"/>
      <c r="I220"/>
      <c r="J220" s="26"/>
      <c r="K220" s="26"/>
      <c r="L220" s="26"/>
      <c r="M220" s="111"/>
      <c r="N220" s="111"/>
      <c r="O220"/>
      <c r="P220" s="35"/>
      <c r="Q220" s="35"/>
    </row>
    <row r="221" spans="1:17" s="25" customFormat="1" ht="15.75" thickBot="1" x14ac:dyDescent="0.3">
      <c r="A221" s="200" t="s">
        <v>101</v>
      </c>
      <c r="B221" s="200"/>
      <c r="C221" s="200"/>
      <c r="D221" s="200"/>
      <c r="E221" s="200"/>
      <c r="F221" s="200"/>
      <c r="G221" s="200"/>
      <c r="H221" s="26"/>
      <c r="I221" s="200" t="s">
        <v>103</v>
      </c>
      <c r="J221" s="200"/>
      <c r="K221" s="200"/>
      <c r="L221" s="200"/>
      <c r="M221" s="200"/>
      <c r="N221" s="200"/>
      <c r="O221" s="200"/>
      <c r="P221" s="35"/>
      <c r="Q221" s="35"/>
    </row>
    <row r="222" spans="1:17" s="25" customFormat="1" x14ac:dyDescent="0.25">
      <c r="A222" s="32"/>
      <c r="B222" s="89" t="s">
        <v>91</v>
      </c>
      <c r="C222" s="116" t="s">
        <v>3</v>
      </c>
      <c r="D222" s="90">
        <v>6</v>
      </c>
      <c r="E222" s="143">
        <v>3685.7133170957409</v>
      </c>
      <c r="F222" s="136" t="b">
        <f>AND(E222*2-E223&gt;0,E222&gt;E201)</f>
        <v>1</v>
      </c>
      <c r="G222" s="154"/>
      <c r="J222" s="89">
        <v>0.9</v>
      </c>
      <c r="K222" s="125" t="s">
        <v>3</v>
      </c>
      <c r="L222" s="90">
        <v>6</v>
      </c>
      <c r="M222" s="143">
        <v>5746.0772761167282</v>
      </c>
      <c r="N222" s="136" t="b">
        <f>AND(M222*4-M223&gt;0,M222&lt;E214)</f>
        <v>0</v>
      </c>
      <c r="O222" s="154"/>
      <c r="P222" s="35"/>
      <c r="Q222" s="35"/>
    </row>
    <row r="223" spans="1:17" s="25" customFormat="1" ht="15.75" thickBot="1" x14ac:dyDescent="0.3">
      <c r="A223" s="32"/>
      <c r="B223" s="29" t="s">
        <v>92</v>
      </c>
      <c r="C223" s="109" t="s">
        <v>3</v>
      </c>
      <c r="D223" s="33">
        <v>6</v>
      </c>
      <c r="E223" s="118">
        <v>6243.8685924559395</v>
      </c>
      <c r="F223" s="137" t="b">
        <f>AND(E223*2-E224&gt;0,E223&gt;E202)</f>
        <v>1</v>
      </c>
      <c r="G223" s="154"/>
      <c r="J223" s="29">
        <v>3.6</v>
      </c>
      <c r="K223" s="19" t="s">
        <v>3</v>
      </c>
      <c r="L223" s="33">
        <v>2</v>
      </c>
      <c r="M223" s="118">
        <v>20521.574261022874</v>
      </c>
      <c r="N223" s="138" t="b">
        <f>+AND(M223&lt;E215)</f>
        <v>0</v>
      </c>
      <c r="O223" s="154"/>
      <c r="P223" s="35"/>
      <c r="Q223" s="35"/>
    </row>
    <row r="224" spans="1:17" s="25" customFormat="1" x14ac:dyDescent="0.25">
      <c r="A224" s="32"/>
      <c r="B224" s="29">
        <v>1</v>
      </c>
      <c r="C224" s="109" t="s">
        <v>2</v>
      </c>
      <c r="D224" s="33">
        <v>6</v>
      </c>
      <c r="E224" s="118">
        <v>11070.289565792928</v>
      </c>
      <c r="F224" s="137" t="b">
        <f>AND(E224*4-E225&gt;0,E224&gt;E203)</f>
        <v>1</v>
      </c>
      <c r="G224" s="154"/>
      <c r="J224" s="29"/>
      <c r="K224" s="19"/>
      <c r="L224" s="33"/>
      <c r="M224" s="118"/>
      <c r="N224" s="130"/>
      <c r="O224" s="91"/>
      <c r="P224" s="35"/>
      <c r="Q224" s="35"/>
    </row>
    <row r="225" spans="1:17" s="25" customFormat="1" x14ac:dyDescent="0.25">
      <c r="A225" s="32"/>
      <c r="B225" s="29">
        <v>4</v>
      </c>
      <c r="C225" s="109" t="s">
        <v>3</v>
      </c>
      <c r="D225" s="33">
        <v>2</v>
      </c>
      <c r="E225" s="118">
        <v>41292.037345275814</v>
      </c>
      <c r="F225" s="137" t="b">
        <f>AND(E225*5-E226&gt;0,E225&gt;E204)</f>
        <v>1</v>
      </c>
      <c r="G225" s="154"/>
      <c r="J225" s="29"/>
      <c r="K225" s="109"/>
      <c r="L225" s="33"/>
      <c r="M225" s="118"/>
      <c r="N225" s="130"/>
      <c r="O225" s="91"/>
      <c r="P225" s="35"/>
      <c r="Q225" s="35"/>
    </row>
    <row r="226" spans="1:17" s="25" customFormat="1" ht="15.75" thickBot="1" x14ac:dyDescent="0.3">
      <c r="A226" s="32"/>
      <c r="B226" s="30">
        <v>20</v>
      </c>
      <c r="C226" s="110" t="s">
        <v>3</v>
      </c>
      <c r="D226" s="34">
        <v>1</v>
      </c>
      <c r="E226" s="119">
        <v>198514.33547903653</v>
      </c>
      <c r="F226" s="138" t="b">
        <f>+AND(E226&gt;E205)</f>
        <v>1</v>
      </c>
      <c r="G226" s="154"/>
      <c r="J226" s="30"/>
      <c r="K226" s="110"/>
      <c r="L226" s="34"/>
      <c r="M226" s="119"/>
      <c r="N226" s="130"/>
      <c r="O226" s="91"/>
      <c r="P226" s="35"/>
      <c r="Q226" s="35"/>
    </row>
    <row r="227" spans="1:17" s="25" customFormat="1" x14ac:dyDescent="0.25">
      <c r="A227" s="32"/>
      <c r="B227" s="207" t="s">
        <v>15</v>
      </c>
      <c r="C227" s="207"/>
      <c r="D227" s="207"/>
      <c r="E227" s="207"/>
      <c r="F227" s="207"/>
      <c r="G227" s="207"/>
      <c r="J227" s="207" t="s">
        <v>15</v>
      </c>
      <c r="K227" s="207"/>
      <c r="L227" s="207"/>
      <c r="M227" s="207"/>
      <c r="N227" s="207"/>
      <c r="O227" s="207"/>
      <c r="P227" s="35"/>
      <c r="Q227" s="35"/>
    </row>
    <row r="228" spans="1:17" x14ac:dyDescent="0.25">
      <c r="A228" s="204" t="s">
        <v>102</v>
      </c>
      <c r="B228" s="205"/>
      <c r="C228" s="205"/>
      <c r="D228" s="205"/>
      <c r="E228" s="205"/>
      <c r="F228" s="195"/>
      <c r="G228" s="206"/>
      <c r="H228" s="25"/>
      <c r="I228" s="204" t="s">
        <v>11</v>
      </c>
      <c r="J228" s="205"/>
      <c r="K228" s="205"/>
      <c r="L228" s="205"/>
      <c r="M228" s="205"/>
      <c r="N228" s="195"/>
      <c r="O228" s="206"/>
    </row>
    <row r="229" spans="1:17" s="25" customFormat="1" x14ac:dyDescent="0.25">
      <c r="A229"/>
      <c r="B229" s="26"/>
      <c r="C229" s="26"/>
      <c r="D229" s="26"/>
      <c r="E229" s="111"/>
      <c r="F229" s="111"/>
      <c r="G229"/>
      <c r="H229" s="6"/>
      <c r="I229"/>
      <c r="J229" s="26"/>
      <c r="K229" s="26"/>
      <c r="L229" s="26"/>
      <c r="M229" s="111"/>
      <c r="N229" s="111"/>
      <c r="O229"/>
      <c r="P229" s="35"/>
      <c r="Q229" s="35"/>
    </row>
    <row r="230" spans="1:17" s="25" customFormat="1" ht="15.75" thickBot="1" x14ac:dyDescent="0.3">
      <c r="A230" s="200" t="s">
        <v>107</v>
      </c>
      <c r="B230" s="200"/>
      <c r="C230" s="200"/>
      <c r="D230" s="200"/>
      <c r="E230" s="200"/>
      <c r="F230" s="200"/>
      <c r="G230" s="200"/>
      <c r="H230" s="26"/>
      <c r="I230" s="200" t="s">
        <v>107</v>
      </c>
      <c r="J230" s="200"/>
      <c r="K230" s="200"/>
      <c r="L230" s="200"/>
      <c r="M230" s="200"/>
      <c r="N230" s="200"/>
      <c r="O230" s="200"/>
      <c r="P230" s="35"/>
      <c r="Q230" s="35"/>
    </row>
    <row r="231" spans="1:17" s="25" customFormat="1" x14ac:dyDescent="0.25">
      <c r="B231" s="89" t="s">
        <v>91</v>
      </c>
      <c r="C231" s="116" t="s">
        <v>3</v>
      </c>
      <c r="D231" s="90">
        <v>6</v>
      </c>
      <c r="E231" s="143">
        <v>2796.7483218640127</v>
      </c>
      <c r="F231" s="136" t="b">
        <f>AND(E231*2-E232&gt;0,E231&lt;M231)</f>
        <v>1</v>
      </c>
      <c r="G231" s="154"/>
      <c r="J231" s="89" t="s">
        <v>91</v>
      </c>
      <c r="K231" s="125" t="s">
        <v>3</v>
      </c>
      <c r="L231" s="90">
        <v>6</v>
      </c>
      <c r="M231" s="143">
        <v>2871.9473568033923</v>
      </c>
      <c r="N231" s="136" t="str">
        <f>IF(M231*2-M232&gt;0,"OK","MALLLLL")</f>
        <v>OK</v>
      </c>
      <c r="O231" s="154"/>
      <c r="P231" s="35"/>
      <c r="Q231" s="35"/>
    </row>
    <row r="232" spans="1:17" s="25" customFormat="1" x14ac:dyDescent="0.25">
      <c r="B232" s="29" t="s">
        <v>92</v>
      </c>
      <c r="C232" s="109" t="s">
        <v>3</v>
      </c>
      <c r="D232" s="33">
        <v>6</v>
      </c>
      <c r="E232" s="118">
        <v>4601.6650724286847</v>
      </c>
      <c r="F232" s="137" t="b">
        <f>AND(E232*2-E233&gt;0,E232&lt;M232)</f>
        <v>1</v>
      </c>
      <c r="G232" s="154"/>
      <c r="J232" s="29" t="s">
        <v>92</v>
      </c>
      <c r="K232" s="19" t="s">
        <v>3</v>
      </c>
      <c r="L232" s="33">
        <v>6</v>
      </c>
      <c r="M232" s="118">
        <v>4953.353145778995</v>
      </c>
      <c r="N232" s="137" t="str">
        <f>IF(M232*2-M233&gt;0,"OK","MALLLLL")</f>
        <v>OK</v>
      </c>
      <c r="O232" s="154"/>
      <c r="P232" s="35"/>
      <c r="Q232" s="35"/>
    </row>
    <row r="233" spans="1:17" s="25" customFormat="1" x14ac:dyDescent="0.25">
      <c r="B233" s="29">
        <v>1</v>
      </c>
      <c r="C233" s="109" t="s">
        <v>2</v>
      </c>
      <c r="D233" s="33">
        <v>6</v>
      </c>
      <c r="E233" s="118">
        <v>6965.6528612517086</v>
      </c>
      <c r="F233" s="137" t="b">
        <f>AND(E233*4-E234&gt;0,E233&lt;M233)</f>
        <v>1</v>
      </c>
      <c r="G233" s="154"/>
      <c r="J233" s="29">
        <v>1</v>
      </c>
      <c r="K233" s="19" t="s">
        <v>2</v>
      </c>
      <c r="L233" s="33">
        <v>6</v>
      </c>
      <c r="M233" s="118">
        <v>8320.0853620506532</v>
      </c>
      <c r="N233" s="137" t="str">
        <f>IF(M233*4-M234&gt;0,"OK","MALLLLL")</f>
        <v>OK</v>
      </c>
      <c r="O233" s="154"/>
      <c r="P233" s="35"/>
      <c r="Q233" s="35"/>
    </row>
    <row r="234" spans="1:17" s="25" customFormat="1" ht="15.75" thickBot="1" x14ac:dyDescent="0.3">
      <c r="B234" s="29">
        <v>4</v>
      </c>
      <c r="C234" s="109" t="s">
        <v>3</v>
      </c>
      <c r="D234" s="33">
        <v>2</v>
      </c>
      <c r="E234" s="118">
        <v>26396.519253029102</v>
      </c>
      <c r="F234" s="137" t="b">
        <f>AND(E234*5-E235&gt;0,E234&lt;M234)</f>
        <v>1</v>
      </c>
      <c r="G234" s="154"/>
      <c r="J234" s="29">
        <v>4</v>
      </c>
      <c r="K234" s="19" t="s">
        <v>3</v>
      </c>
      <c r="L234" s="33">
        <v>2</v>
      </c>
      <c r="M234" s="118">
        <v>29481.07555042547</v>
      </c>
      <c r="N234" s="138"/>
      <c r="O234" s="154"/>
      <c r="P234" s="35"/>
      <c r="Q234" s="35"/>
    </row>
    <row r="235" spans="1:17" s="25" customFormat="1" ht="15.75" thickBot="1" x14ac:dyDescent="0.3">
      <c r="B235" s="30">
        <v>20</v>
      </c>
      <c r="C235" s="110" t="s">
        <v>3</v>
      </c>
      <c r="D235" s="34">
        <v>1</v>
      </c>
      <c r="E235" s="119">
        <v>121962.77688979974</v>
      </c>
      <c r="F235" s="140" t="b">
        <f>+AND(E235&lt;E205)</f>
        <v>1</v>
      </c>
      <c r="G235" s="154"/>
      <c r="J235" s="30"/>
      <c r="K235" s="110"/>
      <c r="L235" s="34"/>
      <c r="M235" s="119"/>
      <c r="N235" s="130"/>
      <c r="O235" s="91"/>
      <c r="P235" s="35"/>
      <c r="Q235" s="35"/>
    </row>
    <row r="236" spans="1:17" s="25" customFormat="1" x14ac:dyDescent="0.25">
      <c r="B236" s="207" t="s">
        <v>15</v>
      </c>
      <c r="C236" s="207"/>
      <c r="D236" s="207"/>
      <c r="E236" s="207"/>
      <c r="F236" s="207"/>
      <c r="G236" s="207"/>
      <c r="J236" s="207" t="s">
        <v>15</v>
      </c>
      <c r="K236" s="207"/>
      <c r="L236" s="207"/>
      <c r="M236" s="207"/>
      <c r="N236" s="207"/>
      <c r="O236" s="207"/>
      <c r="P236" s="35"/>
      <c r="Q236" s="35"/>
    </row>
    <row r="237" spans="1:17" x14ac:dyDescent="0.25">
      <c r="A237" s="204" t="s">
        <v>831</v>
      </c>
      <c r="B237" s="205"/>
      <c r="C237" s="205"/>
      <c r="D237" s="205"/>
      <c r="E237" s="205"/>
      <c r="F237" s="195"/>
      <c r="G237" s="206"/>
      <c r="H237" s="25"/>
      <c r="I237" s="204" t="s">
        <v>832</v>
      </c>
      <c r="J237" s="205"/>
      <c r="K237" s="205"/>
      <c r="L237" s="205"/>
      <c r="M237" s="205"/>
      <c r="N237" s="195"/>
      <c r="O237" s="206"/>
    </row>
    <row r="238" spans="1:17" s="25" customFormat="1" x14ac:dyDescent="0.25">
      <c r="A238"/>
      <c r="B238" s="26"/>
      <c r="C238" s="26"/>
      <c r="D238" s="26"/>
      <c r="E238" s="111"/>
      <c r="F238" s="111"/>
      <c r="G238"/>
      <c r="H238" s="6"/>
      <c r="I238"/>
      <c r="J238" s="26"/>
      <c r="K238" s="26"/>
      <c r="L238" s="26"/>
      <c r="M238" s="111"/>
      <c r="N238" s="111"/>
      <c r="O238"/>
      <c r="P238" s="35"/>
      <c r="Q238" s="35"/>
    </row>
    <row r="239" spans="1:17" s="25" customFormat="1" ht="15.75" thickBot="1" x14ac:dyDescent="0.3">
      <c r="A239" s="200" t="s">
        <v>107</v>
      </c>
      <c r="B239" s="200"/>
      <c r="C239" s="200"/>
      <c r="D239" s="200"/>
      <c r="E239" s="200"/>
      <c r="F239" s="200"/>
      <c r="G239" s="200"/>
      <c r="H239" s="26"/>
      <c r="I239" s="200" t="s">
        <v>107</v>
      </c>
      <c r="J239" s="200"/>
      <c r="K239" s="200"/>
      <c r="L239" s="200"/>
      <c r="M239" s="200"/>
      <c r="N239" s="200"/>
      <c r="O239" s="200"/>
      <c r="P239" s="35"/>
      <c r="Q239" s="35"/>
    </row>
    <row r="240" spans="1:17" s="25" customFormat="1" x14ac:dyDescent="0.25">
      <c r="B240" s="31" t="s">
        <v>91</v>
      </c>
      <c r="C240" s="108" t="s">
        <v>3</v>
      </c>
      <c r="D240" s="37">
        <v>6</v>
      </c>
      <c r="E240" s="113">
        <v>2329.0505966119404</v>
      </c>
      <c r="F240" s="148" t="b">
        <f>AND(E240*2-E241&gt;0,E240&lt;M240)</f>
        <v>0</v>
      </c>
      <c r="G240" s="154"/>
      <c r="J240" s="124" t="s">
        <v>91</v>
      </c>
      <c r="K240" s="125" t="s">
        <v>3</v>
      </c>
      <c r="L240" s="90">
        <v>6</v>
      </c>
      <c r="M240" s="113">
        <v>2210.4338413038763</v>
      </c>
      <c r="N240" s="132" t="str">
        <f>IF(M240*2-M241&gt;0,"OK","MALLLLL")</f>
        <v>OK</v>
      </c>
      <c r="O240" s="154"/>
      <c r="P240" s="35"/>
      <c r="Q240" s="35"/>
    </row>
    <row r="241" spans="1:17" s="25" customFormat="1" x14ac:dyDescent="0.25">
      <c r="B241" s="29" t="s">
        <v>92</v>
      </c>
      <c r="C241" s="109" t="s">
        <v>3</v>
      </c>
      <c r="D241" s="33">
        <v>6</v>
      </c>
      <c r="E241" s="114">
        <v>3490.3868871779341</v>
      </c>
      <c r="F241" s="149" t="b">
        <f>AND(E241*2-E242&gt;0,E241&lt;M241)</f>
        <v>0</v>
      </c>
      <c r="G241" s="154"/>
      <c r="J241" s="29" t="s">
        <v>92</v>
      </c>
      <c r="K241" s="19" t="s">
        <v>3</v>
      </c>
      <c r="L241" s="33">
        <v>6</v>
      </c>
      <c r="M241" s="114">
        <v>3356.7645312008458</v>
      </c>
      <c r="N241" s="133" t="str">
        <f>IF(M241*2-M242&gt;0,"OK","MALLLLL")</f>
        <v>OK</v>
      </c>
      <c r="O241" s="154"/>
      <c r="P241" s="35"/>
      <c r="Q241" s="35"/>
    </row>
    <row r="242" spans="1:17" s="25" customFormat="1" x14ac:dyDescent="0.25">
      <c r="B242" s="29">
        <v>1</v>
      </c>
      <c r="C242" s="109" t="s">
        <v>2</v>
      </c>
      <c r="D242" s="33">
        <v>6</v>
      </c>
      <c r="E242" s="114">
        <v>6254.1841738491757</v>
      </c>
      <c r="F242" s="149" t="b">
        <f>AND(E242*4-E243&gt;0,E242&lt;M242)</f>
        <v>0</v>
      </c>
      <c r="G242" s="154"/>
      <c r="J242" s="29">
        <v>1</v>
      </c>
      <c r="K242" s="19" t="s">
        <v>2</v>
      </c>
      <c r="L242" s="33">
        <v>6</v>
      </c>
      <c r="M242" s="114">
        <v>5537.6028171192975</v>
      </c>
      <c r="N242" s="133" t="str">
        <f>IF(M242*4-M243&gt;0,"OK","MALLLLL")</f>
        <v>OK</v>
      </c>
      <c r="O242" s="154"/>
      <c r="P242" s="35"/>
      <c r="Q242" s="35"/>
    </row>
    <row r="243" spans="1:17" s="25" customFormat="1" ht="15.75" thickBot="1" x14ac:dyDescent="0.3">
      <c r="B243" s="30">
        <v>4</v>
      </c>
      <c r="C243" s="110" t="s">
        <v>3</v>
      </c>
      <c r="D243" s="34">
        <v>2</v>
      </c>
      <c r="E243" s="115">
        <v>20098.385833121658</v>
      </c>
      <c r="F243" s="168" t="b">
        <f>AND(E243*5-E244&gt;0,E243&lt;M243)</f>
        <v>0</v>
      </c>
      <c r="G243" s="154"/>
      <c r="J243" s="30">
        <v>4</v>
      </c>
      <c r="K243" s="123" t="s">
        <v>3</v>
      </c>
      <c r="L243" s="34">
        <v>2</v>
      </c>
      <c r="M243" s="115">
        <v>19544.480531009285</v>
      </c>
      <c r="N243" s="134"/>
      <c r="O243" s="154"/>
      <c r="P243" s="35"/>
      <c r="Q243" s="35"/>
    </row>
    <row r="244" spans="1:17" s="25" customFormat="1" x14ac:dyDescent="0.25">
      <c r="B244" s="207" t="s">
        <v>15</v>
      </c>
      <c r="C244" s="207"/>
      <c r="D244" s="207"/>
      <c r="E244" s="207"/>
      <c r="F244" s="207"/>
      <c r="G244" s="207"/>
      <c r="J244" s="207" t="s">
        <v>15</v>
      </c>
      <c r="K244" s="207"/>
      <c r="L244" s="207"/>
      <c r="M244" s="207"/>
      <c r="N244" s="207"/>
      <c r="O244" s="207"/>
      <c r="P244" s="35"/>
      <c r="Q244" s="35"/>
    </row>
    <row r="245" spans="1:17" x14ac:dyDescent="0.25">
      <c r="A245" s="204" t="s">
        <v>833</v>
      </c>
      <c r="B245" s="205"/>
      <c r="C245" s="205"/>
      <c r="D245" s="205"/>
      <c r="E245" s="205"/>
      <c r="F245" s="195"/>
      <c r="G245" s="206"/>
      <c r="H245" s="25"/>
      <c r="I245" s="204" t="s">
        <v>834</v>
      </c>
      <c r="J245" s="205"/>
      <c r="K245" s="205"/>
      <c r="L245" s="205"/>
      <c r="M245" s="205"/>
      <c r="N245" s="195"/>
      <c r="O245" s="206"/>
    </row>
    <row r="246" spans="1:17" s="25" customFormat="1" x14ac:dyDescent="0.25">
      <c r="A246"/>
      <c r="B246" s="26"/>
      <c r="C246" s="26"/>
      <c r="D246" s="26"/>
      <c r="E246" s="111"/>
      <c r="F246" s="111"/>
      <c r="G246"/>
      <c r="H246" s="6"/>
      <c r="I246"/>
      <c r="J246" s="26"/>
      <c r="K246" s="26"/>
      <c r="L246" s="26"/>
      <c r="M246" s="111"/>
      <c r="N246" s="111"/>
      <c r="O246"/>
      <c r="P246" s="35"/>
      <c r="Q246" s="35"/>
    </row>
    <row r="247" spans="1:17" s="25" customFormat="1" ht="15.75" thickBot="1" x14ac:dyDescent="0.3">
      <c r="A247" s="236" t="s">
        <v>104</v>
      </c>
      <c r="B247" s="236"/>
      <c r="C247" s="236"/>
      <c r="D247" s="236"/>
      <c r="E247" s="236"/>
      <c r="F247" s="237"/>
      <c r="G247" s="236"/>
      <c r="H247" s="26"/>
      <c r="I247" s="200" t="s">
        <v>104</v>
      </c>
      <c r="J247" s="200"/>
      <c r="K247" s="200"/>
      <c r="L247" s="200"/>
      <c r="M247" s="200"/>
      <c r="N247" s="200"/>
      <c r="O247" s="200"/>
      <c r="P247" s="35"/>
      <c r="Q247" s="35"/>
    </row>
    <row r="248" spans="1:17" s="25" customFormat="1" x14ac:dyDescent="0.25">
      <c r="B248" s="27" t="s">
        <v>91</v>
      </c>
      <c r="C248" s="37" t="s">
        <v>3</v>
      </c>
      <c r="D248" s="37">
        <v>6</v>
      </c>
      <c r="E248" s="143">
        <v>3392.3157169932865</v>
      </c>
      <c r="F248" s="136" t="str">
        <f>IF(E248*2-E249&gt;0,"OK","MALLLLL")</f>
        <v>OK</v>
      </c>
      <c r="G248" s="154"/>
      <c r="J248" s="89" t="s">
        <v>91</v>
      </c>
      <c r="K248" s="90" t="s">
        <v>3</v>
      </c>
      <c r="L248" s="90">
        <v>6</v>
      </c>
      <c r="M248" s="143">
        <v>2837.370759653661</v>
      </c>
      <c r="N248" s="136" t="b">
        <f>AND(M248*2-M249&gt;0,M248&lt;E248)</f>
        <v>1</v>
      </c>
      <c r="O248" s="154"/>
      <c r="P248" s="35"/>
      <c r="Q248" s="35"/>
    </row>
    <row r="249" spans="1:17" s="25" customFormat="1" x14ac:dyDescent="0.25">
      <c r="B249" s="29" t="s">
        <v>92</v>
      </c>
      <c r="C249" s="33" t="s">
        <v>3</v>
      </c>
      <c r="D249" s="33">
        <v>6</v>
      </c>
      <c r="E249" s="118">
        <v>5423.5663742012084</v>
      </c>
      <c r="F249" s="137" t="str">
        <f>IF(E249*2-E250&gt;0,"OK","MALLLLL")</f>
        <v>OK</v>
      </c>
      <c r="G249" s="154"/>
      <c r="J249" s="29" t="s">
        <v>92</v>
      </c>
      <c r="K249" s="33" t="s">
        <v>3</v>
      </c>
      <c r="L249" s="33">
        <v>6</v>
      </c>
      <c r="M249" s="118">
        <v>4876.9406851094282</v>
      </c>
      <c r="N249" s="137" t="b">
        <f>AND(M249*2-M250&gt;0,M249&lt;E249)</f>
        <v>1</v>
      </c>
      <c r="O249" s="154"/>
      <c r="P249" s="35"/>
      <c r="Q249" s="35"/>
    </row>
    <row r="250" spans="1:17" s="25" customFormat="1" x14ac:dyDescent="0.25">
      <c r="B250" s="29">
        <v>1</v>
      </c>
      <c r="C250" s="33" t="s">
        <v>2</v>
      </c>
      <c r="D250" s="33">
        <v>6</v>
      </c>
      <c r="E250" s="118">
        <v>9146.0626431242636</v>
      </c>
      <c r="F250" s="137" t="str">
        <f>IF(E250*4-E251&gt;0,"OK","MALLLLL")</f>
        <v>OK</v>
      </c>
      <c r="G250" s="154"/>
      <c r="J250" s="29">
        <v>1</v>
      </c>
      <c r="K250" s="33" t="s">
        <v>2</v>
      </c>
      <c r="L250" s="33">
        <v>6</v>
      </c>
      <c r="M250" s="118">
        <v>7706.7704653581086</v>
      </c>
      <c r="N250" s="137" t="b">
        <f>AND(M250*4-M251&gt;0,M250&lt;E250)</f>
        <v>1</v>
      </c>
      <c r="O250" s="154"/>
      <c r="P250" s="35"/>
      <c r="Q250" s="35"/>
    </row>
    <row r="251" spans="1:17" s="25" customFormat="1" x14ac:dyDescent="0.25">
      <c r="B251" s="29">
        <v>4</v>
      </c>
      <c r="C251" s="33" t="s">
        <v>3</v>
      </c>
      <c r="D251" s="33">
        <v>2</v>
      </c>
      <c r="E251" s="118">
        <v>35033.530837299055</v>
      </c>
      <c r="F251" s="137" t="str">
        <f>IF(E251*5-E252&gt;0,"OK","MALLLLL")</f>
        <v>OK</v>
      </c>
      <c r="G251" s="154"/>
      <c r="J251" s="29">
        <v>4</v>
      </c>
      <c r="K251" s="33" t="s">
        <v>3</v>
      </c>
      <c r="L251" s="33">
        <v>2</v>
      </c>
      <c r="M251" s="118">
        <v>28714.799367861087</v>
      </c>
      <c r="N251" s="137" t="b">
        <f>AND(M251*5-M252&gt;0,M251&lt;E251)</f>
        <v>1</v>
      </c>
      <c r="O251" s="154"/>
      <c r="P251" s="35"/>
      <c r="Q251" s="35"/>
    </row>
    <row r="252" spans="1:17" s="25" customFormat="1" ht="15.75" thickBot="1" x14ac:dyDescent="0.3">
      <c r="B252" s="30">
        <v>20</v>
      </c>
      <c r="C252" s="34" t="s">
        <v>3</v>
      </c>
      <c r="D252" s="34">
        <v>1</v>
      </c>
      <c r="E252" s="119">
        <v>158149.03060875693</v>
      </c>
      <c r="F252" s="138"/>
      <c r="G252" s="154"/>
      <c r="J252" s="30">
        <v>20</v>
      </c>
      <c r="K252" s="34" t="s">
        <v>3</v>
      </c>
      <c r="L252" s="34">
        <v>1</v>
      </c>
      <c r="M252" s="119">
        <v>132918.41677267227</v>
      </c>
      <c r="N252" s="138" t="b">
        <f>+AND(M252&lt;E252)</f>
        <v>1</v>
      </c>
      <c r="O252" s="154"/>
      <c r="P252" s="35"/>
      <c r="Q252" s="35"/>
    </row>
    <row r="253" spans="1:17" s="25" customFormat="1" x14ac:dyDescent="0.25">
      <c r="B253" s="207" t="s">
        <v>15</v>
      </c>
      <c r="C253" s="207"/>
      <c r="D253" s="207"/>
      <c r="E253" s="207"/>
      <c r="F253" s="207"/>
      <c r="G253" s="207"/>
      <c r="J253" s="207" t="s">
        <v>15</v>
      </c>
      <c r="K253" s="207"/>
      <c r="L253" s="207"/>
      <c r="M253" s="207"/>
      <c r="N253" s="207"/>
      <c r="O253" s="207"/>
      <c r="P253" s="35"/>
      <c r="Q253" s="35"/>
    </row>
    <row r="254" spans="1:17" x14ac:dyDescent="0.25">
      <c r="A254" s="204" t="s">
        <v>105</v>
      </c>
      <c r="B254" s="205"/>
      <c r="C254" s="205"/>
      <c r="D254" s="205"/>
      <c r="E254" s="205"/>
      <c r="F254" s="195"/>
      <c r="G254" s="206"/>
      <c r="H254" s="25"/>
      <c r="I254" s="204" t="s">
        <v>105</v>
      </c>
      <c r="J254" s="205"/>
      <c r="K254" s="205"/>
      <c r="L254" s="205"/>
      <c r="M254" s="205"/>
      <c r="N254" s="195"/>
      <c r="O254" s="206"/>
    </row>
    <row r="255" spans="1:17" x14ac:dyDescent="0.25">
      <c r="A255" s="204" t="s">
        <v>106</v>
      </c>
      <c r="B255" s="205"/>
      <c r="C255" s="205"/>
      <c r="D255" s="205"/>
      <c r="E255" s="205"/>
      <c r="F255" s="195"/>
      <c r="G255" s="206"/>
      <c r="I255" s="204" t="s">
        <v>868</v>
      </c>
      <c r="J255" s="205"/>
      <c r="K255" s="205"/>
      <c r="L255" s="205"/>
      <c r="M255" s="205"/>
      <c r="N255" s="195"/>
      <c r="O255" s="206"/>
    </row>
    <row r="256" spans="1:17" s="32" customFormat="1" x14ac:dyDescent="0.25">
      <c r="B256" s="26"/>
      <c r="C256" s="26"/>
      <c r="D256" s="26"/>
      <c r="E256" s="111"/>
      <c r="F256" s="111"/>
      <c r="J256" s="26"/>
      <c r="K256" s="26"/>
      <c r="L256" s="26"/>
      <c r="M256" s="111"/>
      <c r="N256" s="111"/>
      <c r="P256" s="35"/>
      <c r="Q256" s="35"/>
    </row>
    <row r="257" spans="1:17" s="25" customFormat="1" ht="15.75" thickBot="1" x14ac:dyDescent="0.3">
      <c r="A257" s="200" t="s">
        <v>108</v>
      </c>
      <c r="B257" s="200"/>
      <c r="C257" s="200"/>
      <c r="D257" s="200"/>
      <c r="E257" s="200"/>
      <c r="F257" s="200"/>
      <c r="G257" s="200"/>
      <c r="H257" s="26"/>
      <c r="I257" s="200" t="s">
        <v>108</v>
      </c>
      <c r="J257" s="200"/>
      <c r="K257" s="200"/>
      <c r="L257" s="200"/>
      <c r="M257" s="200"/>
      <c r="N257" s="200"/>
      <c r="O257" s="200"/>
      <c r="P257" s="35"/>
      <c r="Q257" s="35"/>
    </row>
    <row r="258" spans="1:17" s="25" customFormat="1" x14ac:dyDescent="0.25">
      <c r="B258" s="31">
        <v>1</v>
      </c>
      <c r="C258" s="108" t="s">
        <v>2</v>
      </c>
      <c r="D258" s="37">
        <v>6</v>
      </c>
      <c r="E258" s="113">
        <v>7338.1599714219192</v>
      </c>
      <c r="F258" s="132" t="str">
        <f>IF(E258*4-E259&gt;0,"OK","MALLLLL")</f>
        <v>OK</v>
      </c>
      <c r="G258" s="154"/>
      <c r="J258" s="124" t="s">
        <v>92</v>
      </c>
      <c r="K258" s="125" t="s">
        <v>3</v>
      </c>
      <c r="L258" s="90">
        <v>6</v>
      </c>
      <c r="M258" s="113">
        <v>4719.823669095581</v>
      </c>
      <c r="N258" s="132" t="b">
        <f>AND(M258*2-M259&gt;0,M258&gt;E266)</f>
        <v>1</v>
      </c>
      <c r="O258" s="154"/>
      <c r="P258" s="35"/>
      <c r="Q258" s="35"/>
    </row>
    <row r="259" spans="1:17" s="25" customFormat="1" ht="15.75" thickBot="1" x14ac:dyDescent="0.3">
      <c r="B259" s="29">
        <v>4</v>
      </c>
      <c r="C259" s="109" t="s">
        <v>3</v>
      </c>
      <c r="D259" s="33">
        <v>2</v>
      </c>
      <c r="E259" s="114">
        <v>26425.737054670539</v>
      </c>
      <c r="F259" s="134"/>
      <c r="G259" s="154"/>
      <c r="J259" s="29">
        <v>1</v>
      </c>
      <c r="K259" s="19" t="s">
        <v>2</v>
      </c>
      <c r="L259" s="33">
        <v>6</v>
      </c>
      <c r="M259" s="114">
        <v>7876.6583327823309</v>
      </c>
      <c r="N259" s="133" t="b">
        <f>AND(M259*4-M260&gt;0,M259&gt;E267)</f>
        <v>1</v>
      </c>
      <c r="O259" s="154"/>
      <c r="P259" s="35"/>
      <c r="Q259" s="35"/>
    </row>
    <row r="260" spans="1:17" s="25" customFormat="1" ht="15.75" thickBot="1" x14ac:dyDescent="0.3">
      <c r="B260" s="29"/>
      <c r="C260" s="109"/>
      <c r="D260" s="33"/>
      <c r="E260" s="114"/>
      <c r="F260" s="129"/>
      <c r="G260" s="1"/>
      <c r="J260" s="29">
        <v>4</v>
      </c>
      <c r="K260" s="19" t="s">
        <v>3</v>
      </c>
      <c r="L260" s="33">
        <v>2</v>
      </c>
      <c r="M260" s="114">
        <v>28767.110013099409</v>
      </c>
      <c r="N260" s="134" t="b">
        <f>+AND(M260&gt;E268)</f>
        <v>1</v>
      </c>
      <c r="O260" s="154"/>
      <c r="P260" s="35"/>
      <c r="Q260" s="35"/>
    </row>
    <row r="261" spans="1:17" s="25" customFormat="1" ht="15.75" thickBot="1" x14ac:dyDescent="0.3">
      <c r="B261" s="30"/>
      <c r="C261" s="110"/>
      <c r="D261" s="34"/>
      <c r="E261" s="115"/>
      <c r="F261" s="129"/>
      <c r="G261" s="1"/>
      <c r="J261" s="30"/>
      <c r="K261" s="110"/>
      <c r="L261" s="34"/>
      <c r="M261" s="115"/>
      <c r="N261" s="129"/>
      <c r="O261" s="1"/>
      <c r="P261" s="35"/>
      <c r="Q261" s="35"/>
    </row>
    <row r="262" spans="1:17" s="25" customFormat="1" x14ac:dyDescent="0.25">
      <c r="B262" s="207" t="s">
        <v>15</v>
      </c>
      <c r="C262" s="207"/>
      <c r="D262" s="207"/>
      <c r="E262" s="207"/>
      <c r="F262" s="207"/>
      <c r="G262" s="207"/>
      <c r="J262" s="207" t="s">
        <v>15</v>
      </c>
      <c r="K262" s="207"/>
      <c r="L262" s="207"/>
      <c r="M262" s="207"/>
      <c r="N262" s="207"/>
      <c r="O262" s="207"/>
      <c r="P262" s="35"/>
      <c r="Q262" s="35"/>
    </row>
    <row r="263" spans="1:17" s="25" customFormat="1" x14ac:dyDescent="0.25">
      <c r="A263" s="204" t="s">
        <v>166</v>
      </c>
      <c r="B263" s="205"/>
      <c r="C263" s="205"/>
      <c r="D263" s="205"/>
      <c r="E263" s="205"/>
      <c r="F263" s="195"/>
      <c r="G263" s="206"/>
      <c r="I263" s="204" t="s">
        <v>10</v>
      </c>
      <c r="J263" s="205"/>
      <c r="K263" s="205"/>
      <c r="L263" s="205"/>
      <c r="M263" s="205"/>
      <c r="N263" s="195"/>
      <c r="O263" s="206"/>
      <c r="P263" s="35"/>
      <c r="Q263" s="35"/>
    </row>
    <row r="264" spans="1:17" s="25" customFormat="1" x14ac:dyDescent="0.25">
      <c r="B264" s="26"/>
      <c r="C264" s="26"/>
      <c r="D264" s="26"/>
      <c r="E264" s="111"/>
      <c r="F264" s="111"/>
      <c r="J264" s="26"/>
      <c r="K264" s="26"/>
      <c r="L264" s="26"/>
      <c r="M264" s="111"/>
      <c r="N264" s="111"/>
      <c r="P264" s="35"/>
      <c r="Q264" s="35"/>
    </row>
    <row r="265" spans="1:17" s="25" customFormat="1" ht="15.75" thickBot="1" x14ac:dyDescent="0.3">
      <c r="A265" s="200" t="s">
        <v>108</v>
      </c>
      <c r="B265" s="200"/>
      <c r="C265" s="200"/>
      <c r="D265" s="200"/>
      <c r="E265" s="200"/>
      <c r="F265" s="200"/>
      <c r="G265" s="200"/>
      <c r="H265" s="26"/>
      <c r="I265" s="200" t="s">
        <v>108</v>
      </c>
      <c r="J265" s="200"/>
      <c r="K265" s="200"/>
      <c r="L265" s="200"/>
      <c r="M265" s="200"/>
      <c r="N265" s="200"/>
      <c r="O265" s="200"/>
      <c r="P265" s="35"/>
      <c r="Q265" s="35"/>
    </row>
    <row r="266" spans="1:17" s="25" customFormat="1" x14ac:dyDescent="0.25">
      <c r="B266" s="31" t="s">
        <v>92</v>
      </c>
      <c r="C266" s="108" t="s">
        <v>3</v>
      </c>
      <c r="D266" s="37">
        <v>6</v>
      </c>
      <c r="E266" s="113">
        <v>3861.7579462779481</v>
      </c>
      <c r="F266" s="132" t="str">
        <f>IF(E266*2-E267&gt;0,"OK","MALLLLL")</f>
        <v>OK</v>
      </c>
      <c r="G266" s="154"/>
      <c r="J266" s="124">
        <v>1</v>
      </c>
      <c r="K266" s="125" t="s">
        <v>2</v>
      </c>
      <c r="L266" s="90">
        <v>6</v>
      </c>
      <c r="M266" s="113">
        <v>7179.8079886637479</v>
      </c>
      <c r="N266" s="132" t="b">
        <f>+AND(M266*4&gt;M267,M266&lt;E258)</f>
        <v>1</v>
      </c>
      <c r="O266" s="154"/>
      <c r="P266" s="35"/>
      <c r="Q266" s="35"/>
    </row>
    <row r="267" spans="1:17" s="25" customFormat="1" ht="15.75" thickBot="1" x14ac:dyDescent="0.3">
      <c r="B267" s="29">
        <v>1</v>
      </c>
      <c r="C267" s="109" t="s">
        <v>2</v>
      </c>
      <c r="D267" s="33">
        <v>6</v>
      </c>
      <c r="E267" s="114">
        <v>7344.8787587401912</v>
      </c>
      <c r="F267" s="133" t="str">
        <f>IF(E267*4-E268&gt;0,"OK","MALLLLL")</f>
        <v>OK</v>
      </c>
      <c r="G267" s="154"/>
      <c r="J267" s="29">
        <v>4</v>
      </c>
      <c r="K267" s="19" t="s">
        <v>3</v>
      </c>
      <c r="L267" s="33">
        <v>2</v>
      </c>
      <c r="M267" s="114">
        <v>24576.962055350348</v>
      </c>
      <c r="N267" s="134" t="b">
        <f>+AND(M267&lt;E259)</f>
        <v>1</v>
      </c>
      <c r="O267" s="154"/>
      <c r="P267" s="35"/>
      <c r="Q267" s="35"/>
    </row>
    <row r="268" spans="1:17" s="25" customFormat="1" x14ac:dyDescent="0.25">
      <c r="B268" s="29">
        <v>4</v>
      </c>
      <c r="C268" s="109" t="s">
        <v>3</v>
      </c>
      <c r="D268" s="33">
        <v>2</v>
      </c>
      <c r="E268" s="114">
        <v>26000.960389771186</v>
      </c>
      <c r="F268" s="133"/>
      <c r="G268" s="154"/>
      <c r="J268" s="29"/>
      <c r="K268" s="109"/>
      <c r="L268" s="33"/>
      <c r="M268" s="114"/>
      <c r="N268" s="129"/>
      <c r="O268" s="1"/>
      <c r="P268" s="35"/>
      <c r="Q268" s="35"/>
    </row>
    <row r="269" spans="1:17" s="25" customFormat="1" ht="15.75" thickBot="1" x14ac:dyDescent="0.3">
      <c r="B269" s="30"/>
      <c r="C269" s="110"/>
      <c r="D269" s="34"/>
      <c r="E269" s="115"/>
      <c r="F269" s="134"/>
      <c r="G269" s="131"/>
      <c r="J269" s="30"/>
      <c r="K269" s="110"/>
      <c r="L269" s="34"/>
      <c r="M269" s="115"/>
      <c r="N269" s="129"/>
      <c r="O269" s="1"/>
      <c r="P269" s="35"/>
      <c r="Q269" s="35"/>
    </row>
    <row r="270" spans="1:17" s="25" customFormat="1" x14ac:dyDescent="0.25">
      <c r="B270" s="207" t="s">
        <v>15</v>
      </c>
      <c r="C270" s="207"/>
      <c r="D270" s="207"/>
      <c r="E270" s="207"/>
      <c r="F270" s="207"/>
      <c r="G270" s="207"/>
      <c r="J270" s="207" t="s">
        <v>15</v>
      </c>
      <c r="K270" s="207"/>
      <c r="L270" s="207"/>
      <c r="M270" s="207"/>
      <c r="N270" s="207"/>
      <c r="O270" s="207"/>
      <c r="P270" s="35"/>
      <c r="Q270" s="35"/>
    </row>
    <row r="271" spans="1:17" x14ac:dyDescent="0.25">
      <c r="A271" s="204" t="s">
        <v>165</v>
      </c>
      <c r="B271" s="205"/>
      <c r="C271" s="205"/>
      <c r="D271" s="205"/>
      <c r="E271" s="205"/>
      <c r="F271" s="195"/>
      <c r="G271" s="206"/>
      <c r="H271" s="25"/>
      <c r="I271" s="204" t="s">
        <v>235</v>
      </c>
      <c r="J271" s="205"/>
      <c r="K271" s="205"/>
      <c r="L271" s="205"/>
      <c r="M271" s="205"/>
      <c r="N271" s="195"/>
      <c r="O271" s="206"/>
    </row>
    <row r="272" spans="1:17" s="32" customFormat="1" ht="15.75" thickBot="1" x14ac:dyDescent="0.3">
      <c r="A272" s="38"/>
      <c r="B272" s="105"/>
      <c r="C272" s="105"/>
      <c r="D272" s="105"/>
      <c r="E272" s="117"/>
      <c r="F272" s="117"/>
      <c r="G272" s="38"/>
      <c r="I272" s="38"/>
      <c r="J272" s="105"/>
      <c r="K272" s="105"/>
      <c r="L272" s="105"/>
      <c r="M272" s="117"/>
      <c r="N272" s="117"/>
      <c r="O272" s="38"/>
      <c r="P272" s="35"/>
      <c r="Q272" s="35"/>
    </row>
    <row r="273" spans="1:17" s="32" customFormat="1" ht="16.5" thickBot="1" x14ac:dyDescent="0.3">
      <c r="A273" s="197" t="s">
        <v>113</v>
      </c>
      <c r="B273" s="198"/>
      <c r="C273" s="198"/>
      <c r="D273" s="198"/>
      <c r="E273" s="198"/>
      <c r="F273" s="198"/>
      <c r="G273" s="198"/>
      <c r="H273" s="198"/>
      <c r="I273" s="198"/>
      <c r="J273" s="198"/>
      <c r="K273" s="198"/>
      <c r="L273" s="198"/>
      <c r="M273" s="198"/>
      <c r="N273" s="198"/>
      <c r="O273" s="199"/>
      <c r="P273" s="35"/>
      <c r="Q273" s="35"/>
    </row>
    <row r="274" spans="1:17" s="11" customFormat="1" ht="15.75" thickBot="1" x14ac:dyDescent="0.3">
      <c r="A274" s="200" t="s">
        <v>50</v>
      </c>
      <c r="B274" s="200"/>
      <c r="C274" s="200"/>
      <c r="D274" s="200"/>
      <c r="E274" s="200"/>
      <c r="F274" s="200"/>
      <c r="G274" s="200"/>
      <c r="H274" s="12"/>
      <c r="I274" s="200" t="s">
        <v>51</v>
      </c>
      <c r="J274" s="200"/>
      <c r="K274" s="200"/>
      <c r="L274" s="200"/>
      <c r="M274" s="200"/>
      <c r="N274" s="200"/>
      <c r="O274" s="200"/>
      <c r="P274" s="35"/>
      <c r="Q274" s="35"/>
    </row>
    <row r="275" spans="1:17" s="11" customFormat="1" ht="15.75" thickBot="1" x14ac:dyDescent="0.3">
      <c r="B275" s="16">
        <v>30</v>
      </c>
      <c r="C275" s="37" t="s">
        <v>49</v>
      </c>
      <c r="D275" s="37">
        <v>24</v>
      </c>
      <c r="E275" s="158">
        <v>1674.7183201242337</v>
      </c>
      <c r="F275" s="139" t="b">
        <f>+AND(E275*4&gt;E276,M189)</f>
        <v>1</v>
      </c>
      <c r="G275" s="131"/>
      <c r="J275" s="106">
        <v>1</v>
      </c>
      <c r="K275" s="126"/>
      <c r="L275" s="126">
        <v>1</v>
      </c>
      <c r="M275" s="121">
        <v>19618.008163460348</v>
      </c>
      <c r="N275" s="121"/>
      <c r="O275" s="131"/>
      <c r="P275" s="35"/>
      <c r="Q275" s="35"/>
    </row>
    <row r="276" spans="1:17" s="11" customFormat="1" ht="15.75" thickBot="1" x14ac:dyDescent="0.3">
      <c r="B276" s="17">
        <v>120</v>
      </c>
      <c r="C276" s="34" t="s">
        <v>49</v>
      </c>
      <c r="D276" s="34">
        <v>6</v>
      </c>
      <c r="E276" s="159">
        <v>4251.516832110171</v>
      </c>
      <c r="F276" s="140" t="b">
        <f>+AND(E276&gt;M190)</f>
        <v>1</v>
      </c>
      <c r="G276" s="131"/>
      <c r="I276" s="18"/>
      <c r="J276" s="20"/>
      <c r="K276" s="20"/>
      <c r="L276" s="33"/>
      <c r="M276" s="122"/>
      <c r="N276" s="122"/>
      <c r="O276" s="19"/>
      <c r="P276" s="35"/>
      <c r="Q276" s="35"/>
    </row>
    <row r="277" spans="1:17" s="11" customFormat="1" x14ac:dyDescent="0.25">
      <c r="B277" s="20"/>
      <c r="C277" s="20"/>
      <c r="D277" s="33"/>
      <c r="E277" s="120"/>
      <c r="F277" s="120"/>
      <c r="G277" s="13"/>
      <c r="J277" s="20"/>
      <c r="K277" s="20"/>
      <c r="L277" s="33"/>
      <c r="M277" s="122"/>
      <c r="N277" s="122"/>
      <c r="O277" s="13"/>
      <c r="P277" s="35"/>
      <c r="Q277" s="35"/>
    </row>
    <row r="278" spans="1:17" s="11" customFormat="1" x14ac:dyDescent="0.25">
      <c r="B278" s="20"/>
      <c r="C278" s="20"/>
      <c r="D278" s="33"/>
      <c r="E278" s="120"/>
      <c r="F278" s="120"/>
      <c r="G278" s="13"/>
      <c r="J278" s="20"/>
      <c r="K278" s="20"/>
      <c r="L278" s="33"/>
      <c r="M278" s="122"/>
      <c r="N278" s="122"/>
      <c r="O278" s="13"/>
      <c r="P278" s="35"/>
      <c r="Q278" s="35"/>
    </row>
    <row r="279" spans="1:17" x14ac:dyDescent="0.25">
      <c r="A279" s="11"/>
      <c r="B279" s="201" t="s">
        <v>15</v>
      </c>
      <c r="C279" s="201"/>
      <c r="D279" s="201"/>
      <c r="E279" s="201"/>
      <c r="F279" s="201"/>
      <c r="G279" s="201"/>
      <c r="H279" s="11"/>
      <c r="I279" s="11"/>
      <c r="J279" s="201" t="s">
        <v>15</v>
      </c>
      <c r="K279" s="201"/>
      <c r="L279" s="201"/>
      <c r="M279" s="201"/>
      <c r="N279" s="201"/>
      <c r="O279" s="201"/>
    </row>
    <row r="280" spans="1:17" x14ac:dyDescent="0.25">
      <c r="A280" s="15"/>
      <c r="G280" s="14"/>
      <c r="H280" s="14"/>
      <c r="I280" s="14"/>
      <c r="O280" s="14"/>
    </row>
    <row r="281" spans="1:17" x14ac:dyDescent="0.25">
      <c r="B281" s="233" t="s">
        <v>55</v>
      </c>
      <c r="C281" s="234"/>
      <c r="D281" s="234"/>
      <c r="E281" s="234"/>
      <c r="F281" s="234"/>
      <c r="G281" s="234"/>
      <c r="H281" s="234"/>
      <c r="I281" s="234"/>
      <c r="J281" s="234"/>
      <c r="K281" s="234"/>
      <c r="L281" s="234"/>
      <c r="M281" s="235"/>
      <c r="N281" s="128"/>
      <c r="O281" s="32"/>
    </row>
    <row r="282" spans="1:17" x14ac:dyDescent="0.25">
      <c r="B282" s="230" t="s">
        <v>56</v>
      </c>
      <c r="C282" s="231"/>
      <c r="D282" s="231"/>
      <c r="E282" s="231"/>
      <c r="F282" s="231"/>
      <c r="G282" s="231"/>
      <c r="H282" s="231"/>
      <c r="I282" s="231"/>
      <c r="J282" s="231"/>
      <c r="K282" s="231"/>
      <c r="L282" s="231"/>
      <c r="M282" s="232"/>
      <c r="N282" s="128"/>
      <c r="O282" s="32"/>
    </row>
    <row r="283" spans="1:17" x14ac:dyDescent="0.25">
      <c r="B283" s="230" t="s">
        <v>57</v>
      </c>
      <c r="C283" s="231"/>
      <c r="D283" s="231"/>
      <c r="E283" s="231"/>
      <c r="F283" s="231"/>
      <c r="G283" s="231"/>
      <c r="H283" s="231"/>
      <c r="I283" s="231"/>
      <c r="J283" s="231"/>
      <c r="K283" s="231"/>
      <c r="L283" s="231"/>
      <c r="M283" s="232"/>
      <c r="N283" s="128"/>
      <c r="O283" s="21"/>
    </row>
    <row r="284" spans="1:17" x14ac:dyDescent="0.25">
      <c r="B284" s="230" t="s">
        <v>58</v>
      </c>
      <c r="C284" s="231"/>
      <c r="D284" s="231"/>
      <c r="E284" s="231"/>
      <c r="F284" s="231"/>
      <c r="G284" s="231"/>
      <c r="H284" s="231"/>
      <c r="I284" s="231"/>
      <c r="J284" s="231"/>
      <c r="K284" s="231"/>
      <c r="L284" s="231"/>
      <c r="M284" s="232"/>
      <c r="N284" s="128"/>
      <c r="O284" s="21"/>
    </row>
    <row r="285" spans="1:17" x14ac:dyDescent="0.25">
      <c r="B285" s="230" t="s">
        <v>59</v>
      </c>
      <c r="C285" s="231"/>
      <c r="D285" s="231"/>
      <c r="E285" s="231"/>
      <c r="F285" s="231"/>
      <c r="G285" s="231"/>
      <c r="H285" s="231"/>
      <c r="I285" s="231"/>
      <c r="J285" s="231"/>
      <c r="K285" s="231"/>
      <c r="L285" s="231"/>
      <c r="M285" s="232"/>
      <c r="N285" s="128"/>
      <c r="O285" s="21"/>
    </row>
    <row r="286" spans="1:17" x14ac:dyDescent="0.25">
      <c r="B286" s="230" t="s">
        <v>60</v>
      </c>
      <c r="C286" s="231"/>
      <c r="D286" s="231"/>
      <c r="E286" s="231"/>
      <c r="F286" s="231"/>
      <c r="G286" s="231"/>
      <c r="H286" s="231"/>
      <c r="I286" s="231"/>
      <c r="J286" s="231"/>
      <c r="K286" s="231"/>
      <c r="L286" s="231"/>
      <c r="M286" s="232"/>
      <c r="N286" s="128"/>
      <c r="O286" s="21"/>
    </row>
    <row r="287" spans="1:17" x14ac:dyDescent="0.25">
      <c r="B287" s="227" t="s">
        <v>61</v>
      </c>
      <c r="C287" s="228"/>
      <c r="D287" s="228"/>
      <c r="E287" s="228"/>
      <c r="F287" s="228"/>
      <c r="G287" s="228"/>
      <c r="H287" s="228"/>
      <c r="I287" s="228"/>
      <c r="J287" s="228"/>
      <c r="K287" s="228"/>
      <c r="L287" s="228"/>
      <c r="M287" s="229"/>
      <c r="N287" s="128"/>
      <c r="O287" s="21"/>
    </row>
    <row r="288" spans="1:17" s="32" customFormat="1" x14ac:dyDescent="0.25">
      <c r="A288" s="92" t="s">
        <v>120</v>
      </c>
      <c r="B288" s="26"/>
      <c r="C288" s="26"/>
      <c r="D288" s="26"/>
      <c r="E288" s="111"/>
      <c r="F288" s="111"/>
      <c r="J288" s="26"/>
      <c r="K288" s="26"/>
      <c r="L288" s="26"/>
      <c r="M288" s="111"/>
      <c r="N288" s="111"/>
      <c r="P288" s="35"/>
      <c r="Q288" s="35"/>
    </row>
    <row r="289" spans="2:17" x14ac:dyDescent="0.25">
      <c r="H289"/>
    </row>
    <row r="290" spans="2:17" x14ac:dyDescent="0.25">
      <c r="H290"/>
    </row>
    <row r="291" spans="2:17" x14ac:dyDescent="0.25">
      <c r="H291"/>
    </row>
    <row r="292" spans="2:17" x14ac:dyDescent="0.25">
      <c r="H292"/>
    </row>
    <row r="293" spans="2:17" x14ac:dyDescent="0.25">
      <c r="H293"/>
    </row>
    <row r="294" spans="2:17" x14ac:dyDescent="0.25">
      <c r="B294"/>
      <c r="C294"/>
      <c r="D294"/>
      <c r="E294"/>
      <c r="F294"/>
      <c r="H294"/>
      <c r="J294"/>
      <c r="K294"/>
      <c r="L294"/>
      <c r="M294"/>
      <c r="N294"/>
      <c r="P294"/>
      <c r="Q294"/>
    </row>
    <row r="295" spans="2:17" x14ac:dyDescent="0.25">
      <c r="B295"/>
      <c r="C295"/>
      <c r="D295"/>
      <c r="E295"/>
      <c r="F295"/>
      <c r="H295"/>
      <c r="J295"/>
      <c r="K295"/>
      <c r="L295"/>
      <c r="M295"/>
      <c r="N295"/>
      <c r="P295"/>
      <c r="Q295"/>
    </row>
    <row r="296" spans="2:17" x14ac:dyDescent="0.25">
      <c r="B296"/>
      <c r="C296"/>
      <c r="D296"/>
      <c r="E296"/>
      <c r="F296"/>
      <c r="H296"/>
      <c r="J296"/>
      <c r="K296"/>
      <c r="L296"/>
      <c r="M296"/>
      <c r="N296"/>
      <c r="P296"/>
      <c r="Q296"/>
    </row>
    <row r="297" spans="2:17" x14ac:dyDescent="0.25">
      <c r="B297"/>
      <c r="C297"/>
      <c r="D297"/>
      <c r="E297"/>
      <c r="F297"/>
      <c r="H297"/>
      <c r="J297"/>
      <c r="K297"/>
      <c r="L297"/>
      <c r="M297"/>
      <c r="N297"/>
      <c r="P297"/>
      <c r="Q297"/>
    </row>
    <row r="298" spans="2:17" x14ac:dyDescent="0.25">
      <c r="B298"/>
      <c r="C298"/>
      <c r="D298"/>
      <c r="E298"/>
      <c r="F298"/>
      <c r="H298"/>
      <c r="J298"/>
      <c r="K298"/>
      <c r="L298"/>
      <c r="M298"/>
      <c r="N298"/>
      <c r="P298"/>
      <c r="Q298"/>
    </row>
    <row r="299" spans="2:17" x14ac:dyDescent="0.25">
      <c r="B299"/>
      <c r="C299"/>
      <c r="D299"/>
      <c r="E299"/>
      <c r="F299"/>
      <c r="H299"/>
      <c r="J299"/>
      <c r="K299"/>
      <c r="L299"/>
      <c r="M299"/>
      <c r="N299"/>
      <c r="P299"/>
      <c r="Q299"/>
    </row>
    <row r="300" spans="2:17" x14ac:dyDescent="0.25">
      <c r="B300"/>
      <c r="C300"/>
      <c r="D300"/>
      <c r="E300"/>
      <c r="F300"/>
      <c r="H300"/>
      <c r="J300"/>
      <c r="K300"/>
      <c r="L300"/>
      <c r="M300"/>
      <c r="N300"/>
      <c r="P300"/>
      <c r="Q300"/>
    </row>
    <row r="301" spans="2:17" x14ac:dyDescent="0.25">
      <c r="B301"/>
      <c r="C301"/>
      <c r="D301"/>
      <c r="E301"/>
      <c r="F301"/>
      <c r="H301"/>
      <c r="J301"/>
      <c r="K301"/>
      <c r="L301"/>
      <c r="M301"/>
      <c r="N301"/>
      <c r="P301"/>
      <c r="Q301"/>
    </row>
    <row r="302" spans="2:17" x14ac:dyDescent="0.25">
      <c r="B302"/>
      <c r="C302"/>
      <c r="D302"/>
      <c r="E302"/>
      <c r="F302"/>
      <c r="H302"/>
      <c r="J302"/>
      <c r="K302"/>
      <c r="L302"/>
      <c r="M302"/>
      <c r="N302"/>
      <c r="P302"/>
      <c r="Q302"/>
    </row>
    <row r="303" spans="2:17" x14ac:dyDescent="0.25">
      <c r="B303"/>
      <c r="C303"/>
      <c r="D303"/>
      <c r="E303"/>
      <c r="F303"/>
      <c r="H303"/>
      <c r="J303"/>
      <c r="K303"/>
      <c r="L303"/>
      <c r="M303"/>
      <c r="N303"/>
      <c r="P303"/>
      <c r="Q303"/>
    </row>
    <row r="304" spans="2:17" x14ac:dyDescent="0.25">
      <c r="B304"/>
      <c r="C304"/>
      <c r="D304"/>
      <c r="E304"/>
      <c r="F304"/>
      <c r="H304"/>
      <c r="J304"/>
      <c r="K304"/>
      <c r="L304"/>
      <c r="M304"/>
      <c r="N304"/>
      <c r="P304"/>
      <c r="Q304"/>
    </row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</sheetData>
  <sheetProtection algorithmName="SHA-512" hashValue="bU+MV2lv52f4PzXYgF+m3liNqUNqQP6IzkEhb0pkwt0on7KR8liK8CKfvxAeAtvP2K6oX1hg/VwhdfRw5/t/9g==" saltValue="hMYLqMgvccf30VyUUbPuVQ==" spinCount="100000" sheet="1" objects="1" scenarios="1"/>
  <protectedRanges>
    <protectedRange sqref="G245:G1048576 O1:O1048576 G1:G243" name="Rango1"/>
    <protectedRange sqref="G244" name="Rango1_1"/>
  </protectedRanges>
  <mergeCells count="199">
    <mergeCell ref="B281:M281"/>
    <mergeCell ref="B282:M282"/>
    <mergeCell ref="A207:G207"/>
    <mergeCell ref="I207:O207"/>
    <mergeCell ref="B236:G236"/>
    <mergeCell ref="J236:O236"/>
    <mergeCell ref="A274:G274"/>
    <mergeCell ref="A247:G247"/>
    <mergeCell ref="I247:O247"/>
    <mergeCell ref="A198:O198"/>
    <mergeCell ref="A200:G200"/>
    <mergeCell ref="I200:O200"/>
    <mergeCell ref="B206:G206"/>
    <mergeCell ref="J206:O206"/>
    <mergeCell ref="A221:G221"/>
    <mergeCell ref="I221:O221"/>
    <mergeCell ref="A219:G219"/>
    <mergeCell ref="I218:O218"/>
    <mergeCell ref="B217:G217"/>
    <mergeCell ref="A218:G218"/>
    <mergeCell ref="B285:M285"/>
    <mergeCell ref="B286:M286"/>
    <mergeCell ref="A230:G230"/>
    <mergeCell ref="I230:O230"/>
    <mergeCell ref="I274:O274"/>
    <mergeCell ref="B279:G279"/>
    <mergeCell ref="J279:O279"/>
    <mergeCell ref="B270:G270"/>
    <mergeCell ref="A273:O273"/>
    <mergeCell ref="A257:G257"/>
    <mergeCell ref="I257:O257"/>
    <mergeCell ref="J270:O270"/>
    <mergeCell ref="A271:G271"/>
    <mergeCell ref="I271:O271"/>
    <mergeCell ref="A265:G265"/>
    <mergeCell ref="I265:O265"/>
    <mergeCell ref="A255:G255"/>
    <mergeCell ref="I255:O255"/>
    <mergeCell ref="B262:G262"/>
    <mergeCell ref="J262:O262"/>
    <mergeCell ref="A263:G263"/>
    <mergeCell ref="I263:O263"/>
    <mergeCell ref="B283:M283"/>
    <mergeCell ref="B284:M284"/>
    <mergeCell ref="B287:M287"/>
    <mergeCell ref="B160:G160"/>
    <mergeCell ref="A161:G161"/>
    <mergeCell ref="B90:G90"/>
    <mergeCell ref="J90:O90"/>
    <mergeCell ref="A91:G91"/>
    <mergeCell ref="I91:O91"/>
    <mergeCell ref="J106:O106"/>
    <mergeCell ref="A107:G107"/>
    <mergeCell ref="I107:O107"/>
    <mergeCell ref="B114:G114"/>
    <mergeCell ref="J114:O114"/>
    <mergeCell ref="A115:G115"/>
    <mergeCell ref="I115:O115"/>
    <mergeCell ref="A125:O125"/>
    <mergeCell ref="A117:G117"/>
    <mergeCell ref="A152:O152"/>
    <mergeCell ref="B122:G122"/>
    <mergeCell ref="A123:G123"/>
    <mergeCell ref="I208:O208"/>
    <mergeCell ref="B106:G106"/>
    <mergeCell ref="J217:O217"/>
    <mergeCell ref="A228:G228"/>
    <mergeCell ref="A99:O99"/>
    <mergeCell ref="A6:O6"/>
    <mergeCell ref="I8:O8"/>
    <mergeCell ref="A8:G8"/>
    <mergeCell ref="A5:O5"/>
    <mergeCell ref="I117:O117"/>
    <mergeCell ref="J122:O122"/>
    <mergeCell ref="I123:O123"/>
    <mergeCell ref="J39:O39"/>
    <mergeCell ref="A40:G40"/>
    <mergeCell ref="I40:O40"/>
    <mergeCell ref="A34:G34"/>
    <mergeCell ref="I34:O34"/>
    <mergeCell ref="A23:G23"/>
    <mergeCell ref="B13:G13"/>
    <mergeCell ref="J13:O13"/>
    <mergeCell ref="B21:G21"/>
    <mergeCell ref="J21:O21"/>
    <mergeCell ref="I22:O22"/>
    <mergeCell ref="I23:O23"/>
    <mergeCell ref="A59:G59"/>
    <mergeCell ref="I59:O59"/>
    <mergeCell ref="A32:G32"/>
    <mergeCell ref="A56:G56"/>
    <mergeCell ref="I56:O56"/>
    <mergeCell ref="A14:G14"/>
    <mergeCell ref="I14:O14"/>
    <mergeCell ref="A42:G42"/>
    <mergeCell ref="I42:O42"/>
    <mergeCell ref="B47:G47"/>
    <mergeCell ref="J47:O47"/>
    <mergeCell ref="A16:G16"/>
    <mergeCell ref="I16:O16"/>
    <mergeCell ref="A22:G22"/>
    <mergeCell ref="I31:O32"/>
    <mergeCell ref="A48:G48"/>
    <mergeCell ref="I48:O48"/>
    <mergeCell ref="A25:G25"/>
    <mergeCell ref="I25:O25"/>
    <mergeCell ref="A50:G50"/>
    <mergeCell ref="I50:O50"/>
    <mergeCell ref="B55:G55"/>
    <mergeCell ref="J55:O55"/>
    <mergeCell ref="B39:G39"/>
    <mergeCell ref="B30:G30"/>
    <mergeCell ref="J30:O30"/>
    <mergeCell ref="A31:G31"/>
    <mergeCell ref="A73:G73"/>
    <mergeCell ref="I73:O73"/>
    <mergeCell ref="B80:G80"/>
    <mergeCell ref="A81:G81"/>
    <mergeCell ref="B64:G64"/>
    <mergeCell ref="J64:O64"/>
    <mergeCell ref="A65:G65"/>
    <mergeCell ref="I65:O65"/>
    <mergeCell ref="B72:G72"/>
    <mergeCell ref="J72:O72"/>
    <mergeCell ref="A67:G67"/>
    <mergeCell ref="I67:O67"/>
    <mergeCell ref="I75:O75"/>
    <mergeCell ref="J80:O80"/>
    <mergeCell ref="I81:O81"/>
    <mergeCell ref="A75:G75"/>
    <mergeCell ref="A133:G133"/>
    <mergeCell ref="I133:O133"/>
    <mergeCell ref="A171:G171"/>
    <mergeCell ref="B176:G176"/>
    <mergeCell ref="A177:G177"/>
    <mergeCell ref="A154:G154"/>
    <mergeCell ref="I154:O154"/>
    <mergeCell ref="J159:O159"/>
    <mergeCell ref="I160:O160"/>
    <mergeCell ref="J176:O176"/>
    <mergeCell ref="A135:G135"/>
    <mergeCell ref="B140:G140"/>
    <mergeCell ref="J140:O140"/>
    <mergeCell ref="A141:G141"/>
    <mergeCell ref="I177:O177"/>
    <mergeCell ref="A163:G163"/>
    <mergeCell ref="I163:O163"/>
    <mergeCell ref="B168:G168"/>
    <mergeCell ref="A143:G143"/>
    <mergeCell ref="B148:G148"/>
    <mergeCell ref="A149:G149"/>
    <mergeCell ref="B193:G193"/>
    <mergeCell ref="J193:O193"/>
    <mergeCell ref="B253:G253"/>
    <mergeCell ref="J253:O253"/>
    <mergeCell ref="A245:G245"/>
    <mergeCell ref="A185:G185"/>
    <mergeCell ref="I254:O254"/>
    <mergeCell ref="I185:O185"/>
    <mergeCell ref="A254:G254"/>
    <mergeCell ref="I245:O245"/>
    <mergeCell ref="I228:O228"/>
    <mergeCell ref="A211:G211"/>
    <mergeCell ref="I211:O211"/>
    <mergeCell ref="B227:G227"/>
    <mergeCell ref="J227:O227"/>
    <mergeCell ref="A237:G237"/>
    <mergeCell ref="I237:O237"/>
    <mergeCell ref="A239:G239"/>
    <mergeCell ref="I239:O239"/>
    <mergeCell ref="B244:G244"/>
    <mergeCell ref="J244:O244"/>
    <mergeCell ref="A194:G194"/>
    <mergeCell ref="I209:O209"/>
    <mergeCell ref="A195:G195"/>
    <mergeCell ref="I194:O194"/>
    <mergeCell ref="A83:O83"/>
    <mergeCell ref="I171:O171"/>
    <mergeCell ref="J184:O184"/>
    <mergeCell ref="A85:G85"/>
    <mergeCell ref="I85:O85"/>
    <mergeCell ref="J168:O168"/>
    <mergeCell ref="A169:G169"/>
    <mergeCell ref="I169:O169"/>
    <mergeCell ref="I179:O179"/>
    <mergeCell ref="A101:G101"/>
    <mergeCell ref="I101:O101"/>
    <mergeCell ref="A109:G109"/>
    <mergeCell ref="I109:O109"/>
    <mergeCell ref="A127:G127"/>
    <mergeCell ref="I135:O135"/>
    <mergeCell ref="A179:G179"/>
    <mergeCell ref="B184:G184"/>
    <mergeCell ref="I127:O127"/>
    <mergeCell ref="B132:G132"/>
    <mergeCell ref="J132:O132"/>
    <mergeCell ref="I141:O141"/>
    <mergeCell ref="A188:G188"/>
    <mergeCell ref="I188:O188"/>
  </mergeCells>
  <hyperlinks>
    <hyperlink ref="B13:G13" r:id="rId1" display="Ver Ficha Técnica" xr:uid="{00000000-0004-0000-0000-000000000000}"/>
    <hyperlink ref="J13:O13" r:id="rId2" display="Ver Ficha Técnica" xr:uid="{00000000-0004-0000-0000-000001000000}"/>
    <hyperlink ref="B21:G21" r:id="rId3" display="Ver Ficha Técnica" xr:uid="{00000000-0004-0000-0000-000002000000}"/>
    <hyperlink ref="J21:O21" r:id="rId4" display="Ver Ficha Técnica" xr:uid="{00000000-0004-0000-0000-000003000000}"/>
    <hyperlink ref="B39:G39" r:id="rId5" display="Ver Ficha Técnica" xr:uid="{00000000-0004-0000-0000-000004000000}"/>
    <hyperlink ref="J39:O39" r:id="rId6" display="Ver Ficha Técnica" xr:uid="{00000000-0004-0000-0000-000005000000}"/>
    <hyperlink ref="B47:G47" r:id="rId7" display="Ver Ficha Técnica" xr:uid="{00000000-0004-0000-0000-000006000000}"/>
    <hyperlink ref="B55:G55" r:id="rId8" display="Ver Ficha Técnica" xr:uid="{00000000-0004-0000-0000-000007000000}"/>
    <hyperlink ref="J55:O55" r:id="rId9" display="Ver Ficha Técnica" xr:uid="{00000000-0004-0000-0000-000008000000}"/>
    <hyperlink ref="B30:G30" r:id="rId10" display="Ver Ficha Técnica" xr:uid="{00000000-0004-0000-0000-000009000000}"/>
    <hyperlink ref="J30:O30" r:id="rId11" display="Ver Ficha Técnica" xr:uid="{00000000-0004-0000-0000-00000A000000}"/>
    <hyperlink ref="B90:G90" r:id="rId12" display="Ver Ficha Técnica" xr:uid="{00000000-0004-0000-0000-000010000000}"/>
    <hyperlink ref="J90:O90" r:id="rId13" display="Ver Ficha Técnica" xr:uid="{00000000-0004-0000-0000-000011000000}"/>
    <hyperlink ref="B106:G106" r:id="rId14" display="Ver Ficha Técnica" xr:uid="{00000000-0004-0000-0000-000012000000}"/>
    <hyperlink ref="J106:O106" r:id="rId15" display="Ver Ficha Técnica" xr:uid="{00000000-0004-0000-0000-000013000000}"/>
    <hyperlink ref="B114:G114" r:id="rId16" display="Ver Ficha Técnica" xr:uid="{00000000-0004-0000-0000-000014000000}"/>
    <hyperlink ref="J114:O114" r:id="rId17" display="Ver Ficha Técnica" xr:uid="{00000000-0004-0000-0000-000015000000}"/>
    <hyperlink ref="B122:G122" r:id="rId18" display="Ver Ficha Técnica" xr:uid="{00000000-0004-0000-0000-000016000000}"/>
    <hyperlink ref="B140:G140" r:id="rId19" display="Ver Ficha Técnica" xr:uid="{00000000-0004-0000-0000-000018000000}"/>
    <hyperlink ref="B132:G132" r:id="rId20" display="Ver Ficha Técnica" xr:uid="{00000000-0004-0000-0000-000019000000}"/>
    <hyperlink ref="J132:O132" r:id="rId21" display="Ver Ficha Técnica" xr:uid="{00000000-0004-0000-0000-00001A000000}"/>
    <hyperlink ref="J140:O140" r:id="rId22" display="Ver Ficha Técnica" xr:uid="{00000000-0004-0000-0000-00001B000000}"/>
    <hyperlink ref="J159:O159" r:id="rId23" display="Ver Ficha Técnica" xr:uid="{00000000-0004-0000-0000-00001C000000}"/>
    <hyperlink ref="J176:O176" r:id="rId24" display="Ver Ficha Técnica" xr:uid="{00000000-0004-0000-0000-00001D000000}"/>
    <hyperlink ref="B160:G160" r:id="rId25" display="Ver Ficha Técnica" xr:uid="{00000000-0004-0000-0000-00001E000000}"/>
    <hyperlink ref="B168:G168" r:id="rId26" display="Ver Ficha Técnica" xr:uid="{00000000-0004-0000-0000-00001F000000}"/>
    <hyperlink ref="J168:O168" r:id="rId27" display="Ver Ficha Técnica" xr:uid="{00000000-0004-0000-0000-000020000000}"/>
    <hyperlink ref="B253:G253" r:id="rId28" display="Ver Ficha Técnica" xr:uid="{00000000-0004-0000-0000-000022000000}"/>
    <hyperlink ref="J253:O253" r:id="rId29" display="Ver Ficha Técnica" xr:uid="{00000000-0004-0000-0000-000023000000}"/>
    <hyperlink ref="B236:G236" r:id="rId30" display="Ver Ficha Técnica" xr:uid="{00000000-0004-0000-0000-000024000000}"/>
    <hyperlink ref="J236:O236" r:id="rId31" display="Ver Ficha Técnica" xr:uid="{00000000-0004-0000-0000-000025000000}"/>
    <hyperlink ref="J244:O244" r:id="rId32" display="Ver Ficha Técnica" xr:uid="{00000000-0004-0000-0000-000027000000}"/>
    <hyperlink ref="B262:G262" r:id="rId33" display="Ver Ficha Técnica" xr:uid="{00000000-0004-0000-0000-000028000000}"/>
    <hyperlink ref="J262:O262" r:id="rId34" display="Ver Ficha Técnica" xr:uid="{00000000-0004-0000-0000-000029000000}"/>
    <hyperlink ref="B270:G270" r:id="rId35" display="Ver Ficha Técnica" xr:uid="{00000000-0004-0000-0000-00002A000000}"/>
    <hyperlink ref="J270:O270" r:id="rId36" display="Ver Ficha Técnica" xr:uid="{00000000-0004-0000-0000-00002B000000}"/>
    <hyperlink ref="B279:G279" r:id="rId37" display="Ver Ficha Técnica" xr:uid="{00000000-0004-0000-0000-00002C000000}"/>
    <hyperlink ref="B193:G193" r:id="rId38" display="Ver Ficha Técnica" xr:uid="{00000000-0004-0000-0000-00002D000000}"/>
    <hyperlink ref="J193:O193" r:id="rId39" display="Ver Ficha Técnica" xr:uid="{00000000-0004-0000-0000-00002E000000}"/>
    <hyperlink ref="B176:G176" r:id="rId40" display="Ver Ficha Técnica" xr:uid="{00000000-0004-0000-0000-000035000000}"/>
    <hyperlink ref="B184:G184" r:id="rId41" display="Ver Ficha Técnica" xr:uid="{00000000-0004-0000-0000-000036000000}"/>
    <hyperlink ref="J279:O279" r:id="rId42" display="Ver Ficha Técnica" xr:uid="{00000000-0004-0000-0000-000037000000}"/>
    <hyperlink ref="B244:G244" r:id="rId43" display="Ver Ficha Técnica" xr:uid="{E85DA347-63A3-4C92-A94A-E5CDA6F46669}"/>
    <hyperlink ref="B148:G148" r:id="rId44" display="Ver Ficha Técnica" xr:uid="{BC5D2134-A00F-45D8-8899-3F6FC46985F4}"/>
    <hyperlink ref="J227:O227" r:id="rId45" display="Ver Ficha Técnica" xr:uid="{00000000-0004-0000-0000-000033000000}"/>
    <hyperlink ref="B227:G227" r:id="rId46" display="Ver Ficha Técnica" xr:uid="{00000000-0004-0000-0000-000032000000}"/>
    <hyperlink ref="J217:O217" r:id="rId47" display="Ver Ficha Técnica" xr:uid="{00000000-0004-0000-0000-000031000000}"/>
    <hyperlink ref="B217:G217" r:id="rId48" display="Ver Ficha Técnica" xr:uid="{00000000-0004-0000-0000-000030000000}"/>
    <hyperlink ref="J206:O206" r:id="rId49" display="Ver Ficha Técnica" xr:uid="{00000000-0004-0000-0000-00002F000000}"/>
    <hyperlink ref="B206:G206" r:id="rId50" display="Ver Ficha Técnica" xr:uid="{00000000-0004-0000-0000-000021000000}"/>
    <hyperlink ref="J122:O122" r:id="rId51" display="Ver Ficha Técnica" xr:uid="{00000000-0004-0000-0000-000017000000}"/>
  </hyperlinks>
  <pageMargins left="0.70866141732283472" right="0.70866141732283472" top="0.74803149606299213" bottom="0.74803149606299213" header="0.31496062992125984" footer="0.31496062992125984"/>
  <pageSetup paperSize="9" scale="91" orientation="portrait" r:id="rId52"/>
  <headerFooter>
    <oddHeader xml:space="preserve">&amp;C
</oddHeader>
    <oddFooter>&amp;C&amp;P</oddFooter>
  </headerFooter>
  <rowBreaks count="5" manualBreakCount="5">
    <brk id="49" max="16383" man="1"/>
    <brk id="97" max="16383" man="1"/>
    <brk id="150" max="14" man="1"/>
    <brk id="196" max="16383" man="1"/>
    <brk id="246" max="16383" man="1"/>
  </rowBreaks>
  <drawing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W86"/>
  <sheetViews>
    <sheetView showGridLines="0" zoomScaleNormal="100" zoomScaleSheetLayoutView="100" workbookViewId="0">
      <selection activeCell="A5" sqref="A5:O5"/>
    </sheetView>
  </sheetViews>
  <sheetFormatPr baseColWidth="10" defaultColWidth="11.28515625" defaultRowHeight="15" x14ac:dyDescent="0.25"/>
  <cols>
    <col min="1" max="1" width="11.42578125" style="32" customWidth="1"/>
    <col min="2" max="2" width="4.42578125" style="26" customWidth="1"/>
    <col min="3" max="3" width="4.7109375" style="26" bestFit="1" customWidth="1"/>
    <col min="4" max="4" width="3.5703125" style="26" bestFit="1" customWidth="1"/>
    <col min="5" max="5" width="11.5703125" style="111" bestFit="1" customWidth="1"/>
    <col min="6" max="6" width="11.85546875" style="111" hidden="1" customWidth="1"/>
    <col min="7" max="7" width="8.85546875" customWidth="1"/>
    <col min="8" max="8" width="1.42578125" customWidth="1"/>
    <col min="9" max="9" width="11.42578125" customWidth="1"/>
    <col min="10" max="10" width="4.140625" style="26" customWidth="1"/>
    <col min="11" max="11" width="4.7109375" style="26" bestFit="1" customWidth="1"/>
    <col min="12" max="12" width="3.5703125" style="26" bestFit="1" customWidth="1"/>
    <col min="13" max="13" width="10.5703125" style="111" customWidth="1"/>
    <col min="14" max="14" width="11.85546875" style="111" hidden="1" customWidth="1"/>
    <col min="15" max="15" width="8.7109375" customWidth="1"/>
  </cols>
  <sheetData>
    <row r="1" spans="1:17" ht="20.100000000000001" customHeight="1" x14ac:dyDescent="0.25"/>
    <row r="2" spans="1:17" ht="20.100000000000001" customHeight="1" x14ac:dyDescent="0.25"/>
    <row r="3" spans="1:17" ht="20.100000000000001" customHeight="1" x14ac:dyDescent="0.25"/>
    <row r="4" spans="1:17" ht="20.100000000000001" customHeight="1" thickBot="1" x14ac:dyDescent="0.3"/>
    <row r="5" spans="1:17" ht="16.5" thickBot="1" x14ac:dyDescent="0.3">
      <c r="A5" s="197" t="s">
        <v>161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9"/>
    </row>
    <row r="6" spans="1:17" s="32" customFormat="1" x14ac:dyDescent="0.25">
      <c r="B6" s="107" t="s">
        <v>4</v>
      </c>
      <c r="C6" s="107" t="s">
        <v>5</v>
      </c>
      <c r="D6" s="107" t="s">
        <v>6</v>
      </c>
      <c r="E6" s="112" t="s">
        <v>7</v>
      </c>
      <c r="F6" s="112"/>
      <c r="G6" s="2" t="s">
        <v>8</v>
      </c>
      <c r="H6" s="36"/>
      <c r="J6" s="107" t="s">
        <v>4</v>
      </c>
      <c r="K6" s="107" t="s">
        <v>5</v>
      </c>
      <c r="L6" s="107" t="s">
        <v>6</v>
      </c>
      <c r="M6" s="112" t="s">
        <v>7</v>
      </c>
      <c r="N6" s="112"/>
      <c r="O6" s="2" t="s">
        <v>8</v>
      </c>
    </row>
    <row r="7" spans="1:17" s="32" customFormat="1" ht="15.75" thickBot="1" x14ac:dyDescent="0.3">
      <c r="A7" s="200" t="s">
        <v>9</v>
      </c>
      <c r="B7" s="200"/>
      <c r="C7" s="200"/>
      <c r="D7" s="200"/>
      <c r="E7" s="200"/>
      <c r="F7" s="200"/>
      <c r="G7" s="200"/>
      <c r="H7" s="26"/>
      <c r="I7" s="200" t="s">
        <v>156</v>
      </c>
      <c r="J7" s="200"/>
      <c r="K7" s="200"/>
      <c r="L7" s="200"/>
      <c r="M7" s="200"/>
      <c r="N7" s="200"/>
      <c r="O7" s="200"/>
    </row>
    <row r="8" spans="1:17" s="32" customFormat="1" x14ac:dyDescent="0.25">
      <c r="B8" s="31">
        <v>4</v>
      </c>
      <c r="C8" s="108" t="s">
        <v>2</v>
      </c>
      <c r="D8" s="37">
        <v>2</v>
      </c>
      <c r="E8" s="113">
        <v>11847.224985253968</v>
      </c>
      <c r="F8" s="129" t="b">
        <f>IF(E8*5-E9&gt;0,E8&lt;E25)</f>
        <v>1</v>
      </c>
      <c r="G8" s="1"/>
      <c r="J8" s="124"/>
      <c r="K8" s="125"/>
      <c r="L8" s="90"/>
      <c r="M8" s="113"/>
      <c r="N8" s="129"/>
      <c r="O8" s="1"/>
    </row>
    <row r="9" spans="1:17" s="32" customFormat="1" x14ac:dyDescent="0.25">
      <c r="B9" s="29">
        <v>20</v>
      </c>
      <c r="C9" s="109" t="s">
        <v>3</v>
      </c>
      <c r="D9" s="33">
        <v>1</v>
      </c>
      <c r="E9" s="114">
        <v>47406.520999496657</v>
      </c>
      <c r="F9" s="129" t="b">
        <f>+AND(E9&lt;E26)</f>
        <v>1</v>
      </c>
      <c r="G9" s="1"/>
      <c r="J9" s="29">
        <v>4</v>
      </c>
      <c r="K9" s="19" t="s">
        <v>2</v>
      </c>
      <c r="L9" s="33">
        <v>2</v>
      </c>
      <c r="M9" s="114">
        <v>10278.950780463285</v>
      </c>
      <c r="N9" s="129" t="b">
        <f>+IF(M9/4*10&gt;M10,M9&gt;M26)</f>
        <v>1</v>
      </c>
      <c r="O9" s="1"/>
      <c r="Q9" s="35"/>
    </row>
    <row r="10" spans="1:17" s="32" customFormat="1" x14ac:dyDescent="0.25">
      <c r="B10" s="29"/>
      <c r="C10" s="109"/>
      <c r="D10" s="33"/>
      <c r="E10" s="114"/>
      <c r="F10" s="129"/>
      <c r="G10" s="1"/>
      <c r="J10" s="29">
        <v>10</v>
      </c>
      <c r="K10" s="19" t="s">
        <v>3</v>
      </c>
      <c r="L10" s="33">
        <v>1</v>
      </c>
      <c r="M10" s="114">
        <v>21568.175580492101</v>
      </c>
      <c r="N10" s="129" t="b">
        <f>IF(M10*2-M11&gt;0,M10&gt;M27)</f>
        <v>1</v>
      </c>
      <c r="O10" s="1"/>
      <c r="Q10" s="35"/>
    </row>
    <row r="11" spans="1:17" s="32" customFormat="1" ht="15.75" thickBot="1" x14ac:dyDescent="0.3">
      <c r="B11" s="30"/>
      <c r="C11" s="110"/>
      <c r="D11" s="34"/>
      <c r="E11" s="115"/>
      <c r="F11" s="129"/>
      <c r="G11" s="1"/>
      <c r="J11" s="30">
        <v>20</v>
      </c>
      <c r="K11" s="123" t="s">
        <v>3</v>
      </c>
      <c r="L11" s="34">
        <v>1</v>
      </c>
      <c r="M11" s="115">
        <v>38543.472655950041</v>
      </c>
      <c r="N11" s="102" t="b">
        <f>+AND(M11&gt;M28)</f>
        <v>1</v>
      </c>
      <c r="O11" s="1"/>
      <c r="Q11" s="35"/>
    </row>
    <row r="12" spans="1:17" s="32" customFormat="1" x14ac:dyDescent="0.25">
      <c r="B12" s="201" t="s">
        <v>15</v>
      </c>
      <c r="C12" s="201"/>
      <c r="D12" s="201"/>
      <c r="E12" s="201"/>
      <c r="F12" s="201"/>
      <c r="G12" s="201"/>
      <c r="J12" s="201" t="s">
        <v>15</v>
      </c>
      <c r="K12" s="201"/>
      <c r="L12" s="201"/>
      <c r="M12" s="201"/>
      <c r="N12" s="201"/>
      <c r="O12" s="201"/>
      <c r="Q12" s="35"/>
    </row>
    <row r="13" spans="1:17" s="32" customFormat="1" x14ac:dyDescent="0.25">
      <c r="A13" s="202" t="s">
        <v>10</v>
      </c>
      <c r="B13" s="202"/>
      <c r="C13" s="202"/>
      <c r="D13" s="202"/>
      <c r="E13" s="202"/>
      <c r="F13" s="203"/>
      <c r="G13" s="202"/>
      <c r="I13" s="202" t="s">
        <v>10</v>
      </c>
      <c r="J13" s="202"/>
      <c r="K13" s="202"/>
      <c r="L13" s="202"/>
      <c r="M13" s="202"/>
      <c r="N13" s="203"/>
      <c r="O13" s="202"/>
      <c r="Q13" s="35"/>
    </row>
    <row r="14" spans="1:17" s="32" customFormat="1" x14ac:dyDescent="0.25">
      <c r="B14" s="26"/>
      <c r="C14" s="26"/>
      <c r="D14" s="26"/>
      <c r="E14" s="111"/>
      <c r="F14" s="111"/>
      <c r="J14" s="26"/>
      <c r="K14" s="26"/>
      <c r="L14" s="26"/>
      <c r="M14" s="111"/>
      <c r="N14" s="111"/>
      <c r="Q14" s="35"/>
    </row>
    <row r="15" spans="1:17" s="32" customFormat="1" ht="15.75" thickBot="1" x14ac:dyDescent="0.3">
      <c r="A15" s="200" t="s">
        <v>242</v>
      </c>
      <c r="B15" s="200"/>
      <c r="C15" s="200"/>
      <c r="D15" s="200"/>
      <c r="E15" s="200"/>
      <c r="F15" s="200"/>
      <c r="G15" s="200"/>
      <c r="H15" s="26"/>
      <c r="I15" s="200" t="s">
        <v>243</v>
      </c>
      <c r="J15" s="200"/>
      <c r="K15" s="200"/>
      <c r="L15" s="200"/>
      <c r="M15" s="200"/>
      <c r="N15" s="200"/>
      <c r="O15" s="200"/>
      <c r="Q15" s="35"/>
    </row>
    <row r="16" spans="1:17" s="32" customFormat="1" x14ac:dyDescent="0.25">
      <c r="B16" s="31">
        <v>1</v>
      </c>
      <c r="C16" s="108" t="s">
        <v>2</v>
      </c>
      <c r="D16" s="37">
        <v>6</v>
      </c>
      <c r="E16" s="113">
        <v>4579.8732905991474</v>
      </c>
      <c r="F16" s="129" t="b">
        <f>AND(E16*4-E17&gt;0,E16&lt;M16)</f>
        <v>1</v>
      </c>
      <c r="G16" s="1"/>
      <c r="J16" s="31">
        <v>1</v>
      </c>
      <c r="K16" s="108" t="s">
        <v>2</v>
      </c>
      <c r="L16" s="37">
        <v>6</v>
      </c>
      <c r="M16" s="113">
        <v>5370.2273465277549</v>
      </c>
      <c r="N16" s="129" t="str">
        <f>IF(M16*4-M17&gt;0,"OK","MALLLLLL")</f>
        <v>OK</v>
      </c>
      <c r="O16" s="1"/>
      <c r="Q16" s="35"/>
    </row>
    <row r="17" spans="1:23" s="32" customFormat="1" x14ac:dyDescent="0.25">
      <c r="B17" s="29">
        <v>4</v>
      </c>
      <c r="C17" s="109" t="s">
        <v>3</v>
      </c>
      <c r="D17" s="33">
        <v>2</v>
      </c>
      <c r="E17" s="114">
        <v>14939.77414578026</v>
      </c>
      <c r="F17" s="129" t="b">
        <f>+AND(E17&lt;M17)</f>
        <v>1</v>
      </c>
      <c r="G17" s="1"/>
      <c r="J17" s="29">
        <v>4</v>
      </c>
      <c r="K17" s="109" t="s">
        <v>3</v>
      </c>
      <c r="L17" s="33">
        <v>2</v>
      </c>
      <c r="M17" s="114">
        <v>16928.802611905852</v>
      </c>
      <c r="N17" s="129"/>
      <c r="O17" s="1"/>
      <c r="Q17" s="35"/>
    </row>
    <row r="18" spans="1:23" s="32" customFormat="1" x14ac:dyDescent="0.25">
      <c r="B18" s="29"/>
      <c r="C18" s="109"/>
      <c r="D18" s="33"/>
      <c r="E18" s="114"/>
      <c r="F18" s="129"/>
      <c r="G18" s="1"/>
      <c r="J18" s="29"/>
      <c r="K18" s="109"/>
      <c r="L18" s="33"/>
      <c r="M18" s="114"/>
      <c r="N18" s="129"/>
      <c r="O18" s="1"/>
      <c r="Q18" s="35"/>
    </row>
    <row r="19" spans="1:23" s="32" customFormat="1" ht="15.75" thickBot="1" x14ac:dyDescent="0.3">
      <c r="B19" s="30"/>
      <c r="C19" s="110"/>
      <c r="D19" s="34"/>
      <c r="E19" s="115"/>
      <c r="F19" s="129"/>
      <c r="G19" s="1"/>
      <c r="J19" s="30"/>
      <c r="K19" s="110"/>
      <c r="L19" s="34"/>
      <c r="M19" s="115"/>
      <c r="N19" s="129"/>
      <c r="O19" s="1"/>
      <c r="Q19" s="35"/>
    </row>
    <row r="20" spans="1:23" s="32" customFormat="1" x14ac:dyDescent="0.25">
      <c r="B20" s="201" t="s">
        <v>15</v>
      </c>
      <c r="C20" s="201"/>
      <c r="D20" s="201"/>
      <c r="E20" s="201"/>
      <c r="F20" s="201"/>
      <c r="G20" s="201"/>
      <c r="J20" s="201" t="s">
        <v>15</v>
      </c>
      <c r="K20" s="201"/>
      <c r="L20" s="201"/>
      <c r="M20" s="201"/>
      <c r="N20" s="201"/>
      <c r="O20" s="201"/>
      <c r="Q20" s="35"/>
    </row>
    <row r="21" spans="1:23" s="32" customFormat="1" x14ac:dyDescent="0.25">
      <c r="A21" s="202" t="s">
        <v>151</v>
      </c>
      <c r="B21" s="202"/>
      <c r="C21" s="202"/>
      <c r="D21" s="202"/>
      <c r="E21" s="202"/>
      <c r="F21" s="203"/>
      <c r="G21" s="202"/>
      <c r="I21" s="202" t="s">
        <v>153</v>
      </c>
      <c r="J21" s="202"/>
      <c r="K21" s="202"/>
      <c r="L21" s="202"/>
      <c r="M21" s="202"/>
      <c r="N21" s="203"/>
      <c r="O21" s="202"/>
      <c r="Q21" s="35"/>
    </row>
    <row r="22" spans="1:23" x14ac:dyDescent="0.25">
      <c r="A22" s="202" t="s">
        <v>152</v>
      </c>
      <c r="B22" s="202"/>
      <c r="C22" s="202"/>
      <c r="D22" s="202"/>
      <c r="E22" s="202"/>
      <c r="F22" s="203"/>
      <c r="G22" s="202"/>
      <c r="I22" s="202" t="s">
        <v>154</v>
      </c>
      <c r="J22" s="202"/>
      <c r="K22" s="202"/>
      <c r="L22" s="202"/>
      <c r="M22" s="202"/>
      <c r="N22" s="203"/>
      <c r="O22" s="202"/>
      <c r="P22" s="32"/>
      <c r="Q22" s="35"/>
      <c r="R22" s="32"/>
      <c r="S22" s="32"/>
      <c r="T22" s="32"/>
      <c r="U22" s="32"/>
      <c r="V22" s="32"/>
      <c r="W22" s="32"/>
    </row>
    <row r="23" spans="1:23" x14ac:dyDescent="0.25">
      <c r="P23" s="32"/>
      <c r="Q23" s="35"/>
      <c r="R23" s="32"/>
      <c r="S23" s="32"/>
      <c r="T23" s="32"/>
      <c r="U23" s="32"/>
      <c r="V23" s="32"/>
      <c r="W23" s="32"/>
    </row>
    <row r="24" spans="1:23" s="32" customFormat="1" ht="15.75" thickBot="1" x14ac:dyDescent="0.3">
      <c r="A24" s="200" t="s">
        <v>150</v>
      </c>
      <c r="B24" s="200"/>
      <c r="C24" s="200"/>
      <c r="D24" s="200"/>
      <c r="E24" s="200"/>
      <c r="F24" s="200"/>
      <c r="G24" s="200"/>
      <c r="H24" s="26"/>
      <c r="I24" s="200" t="s">
        <v>155</v>
      </c>
      <c r="J24" s="200"/>
      <c r="K24" s="200"/>
      <c r="L24" s="200"/>
      <c r="M24" s="200"/>
      <c r="N24" s="200"/>
      <c r="O24" s="200"/>
      <c r="Q24" s="35"/>
    </row>
    <row r="25" spans="1:23" s="32" customFormat="1" x14ac:dyDescent="0.25">
      <c r="B25" s="31">
        <v>4</v>
      </c>
      <c r="C25" s="108" t="s">
        <v>2</v>
      </c>
      <c r="D25" s="37">
        <v>2</v>
      </c>
      <c r="E25" s="113">
        <v>13111.534718426785</v>
      </c>
      <c r="F25" s="129" t="b">
        <f>IF(E25*5-E26&gt;0,E25&gt;E8)</f>
        <v>1</v>
      </c>
      <c r="G25" s="1"/>
      <c r="J25" s="31"/>
      <c r="K25" s="108"/>
      <c r="L25" s="37"/>
      <c r="M25" s="113"/>
      <c r="N25" s="129"/>
      <c r="O25" s="1"/>
      <c r="Q25" s="35"/>
    </row>
    <row r="26" spans="1:23" s="32" customFormat="1" x14ac:dyDescent="0.25">
      <c r="B26" s="29">
        <v>20</v>
      </c>
      <c r="C26" s="109" t="s">
        <v>3</v>
      </c>
      <c r="D26" s="33">
        <v>1</v>
      </c>
      <c r="E26" s="114">
        <v>51027.826965237487</v>
      </c>
      <c r="F26" s="129" t="b">
        <f>+AND(E26&gt;E9)</f>
        <v>1</v>
      </c>
      <c r="G26" s="1"/>
      <c r="J26" s="29">
        <v>4</v>
      </c>
      <c r="K26" s="19" t="s">
        <v>2</v>
      </c>
      <c r="L26" s="33">
        <v>2</v>
      </c>
      <c r="M26" s="114">
        <v>9512.7645115579289</v>
      </c>
      <c r="N26" s="129" t="str">
        <f>+IF(M26/4*10&gt;M27,"OK","MAAAAL")</f>
        <v>OK</v>
      </c>
      <c r="O26" s="1"/>
      <c r="Q26" s="35"/>
    </row>
    <row r="27" spans="1:23" s="32" customFormat="1" x14ac:dyDescent="0.25">
      <c r="B27" s="29"/>
      <c r="C27" s="109"/>
      <c r="D27" s="33"/>
      <c r="E27" s="114"/>
      <c r="F27" s="129"/>
      <c r="G27" s="1"/>
      <c r="J27" s="29">
        <v>10</v>
      </c>
      <c r="K27" s="19" t="s">
        <v>3</v>
      </c>
      <c r="L27" s="33">
        <v>1</v>
      </c>
      <c r="M27" s="114">
        <v>19853.095704026433</v>
      </c>
      <c r="N27" s="129" t="str">
        <f>IF(M27*2-M28&gt;0,"OK","MALLLL")</f>
        <v>OK</v>
      </c>
      <c r="O27" s="1"/>
      <c r="Q27" s="35"/>
    </row>
    <row r="28" spans="1:23" s="32" customFormat="1" ht="15.75" thickBot="1" x14ac:dyDescent="0.3">
      <c r="B28" s="30"/>
      <c r="C28" s="110"/>
      <c r="D28" s="34"/>
      <c r="E28" s="115"/>
      <c r="F28" s="129"/>
      <c r="G28" s="1"/>
      <c r="J28" s="30">
        <v>20</v>
      </c>
      <c r="K28" s="123" t="s">
        <v>3</v>
      </c>
      <c r="L28" s="34">
        <v>1</v>
      </c>
      <c r="M28" s="115">
        <v>35504.335093743073</v>
      </c>
      <c r="N28" s="129"/>
      <c r="O28" s="1"/>
      <c r="Q28" s="35"/>
    </row>
    <row r="29" spans="1:23" s="32" customFormat="1" x14ac:dyDescent="0.25">
      <c r="B29" s="201" t="s">
        <v>15</v>
      </c>
      <c r="C29" s="201"/>
      <c r="D29" s="201"/>
      <c r="E29" s="201"/>
      <c r="F29" s="201"/>
      <c r="G29" s="201"/>
      <c r="J29" s="201" t="s">
        <v>15</v>
      </c>
      <c r="K29" s="201"/>
      <c r="L29" s="201"/>
      <c r="M29" s="201"/>
      <c r="N29" s="201"/>
      <c r="O29" s="201"/>
      <c r="Q29" s="35"/>
    </row>
    <row r="30" spans="1:23" s="32" customFormat="1" x14ac:dyDescent="0.25">
      <c r="A30" s="202" t="s">
        <v>10</v>
      </c>
      <c r="B30" s="202"/>
      <c r="C30" s="202"/>
      <c r="D30" s="202"/>
      <c r="E30" s="202"/>
      <c r="F30" s="203"/>
      <c r="G30" s="202"/>
      <c r="I30" s="202" t="s">
        <v>10</v>
      </c>
      <c r="J30" s="202"/>
      <c r="K30" s="202"/>
      <c r="L30" s="202"/>
      <c r="M30" s="202"/>
      <c r="N30" s="203"/>
      <c r="O30" s="202"/>
      <c r="Q30" s="35"/>
    </row>
    <row r="31" spans="1:23" x14ac:dyDescent="0.25">
      <c r="P31" s="32"/>
      <c r="Q31" s="35"/>
      <c r="R31" s="32"/>
      <c r="S31" s="32"/>
      <c r="T31" s="32"/>
      <c r="U31" s="32"/>
      <c r="V31" s="32"/>
      <c r="W31" s="32"/>
    </row>
    <row r="32" spans="1:23" ht="15.75" thickBot="1" x14ac:dyDescent="0.3">
      <c r="A32" s="200" t="s">
        <v>157</v>
      </c>
      <c r="B32" s="200"/>
      <c r="C32" s="200"/>
      <c r="D32" s="200"/>
      <c r="E32" s="200"/>
      <c r="F32" s="200"/>
      <c r="G32" s="200"/>
      <c r="P32" s="32"/>
      <c r="Q32" s="35"/>
      <c r="R32" s="32"/>
      <c r="S32" s="32"/>
      <c r="T32" s="32"/>
      <c r="U32" s="32"/>
      <c r="V32" s="32"/>
      <c r="W32" s="32"/>
    </row>
    <row r="33" spans="1:23" x14ac:dyDescent="0.25">
      <c r="B33" s="31"/>
      <c r="C33" s="108"/>
      <c r="D33" s="37"/>
      <c r="E33" s="113"/>
      <c r="F33" s="129"/>
      <c r="G33" s="1"/>
      <c r="P33" s="32"/>
      <c r="Q33" s="35"/>
      <c r="R33" s="32"/>
      <c r="S33" s="32"/>
      <c r="T33" s="32"/>
      <c r="U33" s="32"/>
      <c r="V33" s="32"/>
      <c r="W33" s="32"/>
    </row>
    <row r="34" spans="1:23" x14ac:dyDescent="0.25">
      <c r="B34" s="29">
        <v>4</v>
      </c>
      <c r="C34" s="109" t="s">
        <v>2</v>
      </c>
      <c r="D34" s="33">
        <v>2</v>
      </c>
      <c r="E34" s="114">
        <v>8393.1407052453087</v>
      </c>
      <c r="F34" s="129" t="b">
        <f>+IF(E34/4*10&gt;E35,E34&lt;M26)</f>
        <v>1</v>
      </c>
      <c r="G34" s="1"/>
      <c r="P34" s="32"/>
      <c r="Q34" s="35"/>
      <c r="R34" s="32"/>
      <c r="S34" s="32"/>
      <c r="T34" s="32"/>
      <c r="U34" s="32"/>
      <c r="V34" s="32"/>
      <c r="W34" s="32"/>
    </row>
    <row r="35" spans="1:23" x14ac:dyDescent="0.25">
      <c r="B35" s="29">
        <v>10</v>
      </c>
      <c r="C35" s="109" t="s">
        <v>3</v>
      </c>
      <c r="D35" s="33">
        <v>1</v>
      </c>
      <c r="E35" s="114">
        <v>16720.652727583558</v>
      </c>
      <c r="F35" s="129" t="b">
        <f>IF(E35*2-E36&gt;0,E35&lt;M27)</f>
        <v>1</v>
      </c>
      <c r="G35" s="1"/>
      <c r="P35" s="32"/>
      <c r="Q35" s="35"/>
      <c r="R35" s="32"/>
      <c r="S35" s="32"/>
      <c r="T35" s="32"/>
      <c r="U35" s="32"/>
      <c r="V35" s="32"/>
      <c r="W35" s="32"/>
    </row>
    <row r="36" spans="1:23" ht="15.75" thickBot="1" x14ac:dyDescent="0.3">
      <c r="B36" s="30">
        <v>20</v>
      </c>
      <c r="C36" s="110" t="s">
        <v>3</v>
      </c>
      <c r="D36" s="34">
        <v>1</v>
      </c>
      <c r="E36" s="115">
        <v>29233.838908815684</v>
      </c>
      <c r="F36" s="129" t="b">
        <f>+AND(E36&lt;M28)</f>
        <v>1</v>
      </c>
      <c r="G36" s="1"/>
      <c r="P36" s="32"/>
      <c r="Q36" s="35"/>
      <c r="R36" s="32"/>
      <c r="S36" s="32"/>
      <c r="T36" s="32"/>
      <c r="U36" s="32"/>
      <c r="V36" s="32"/>
      <c r="W36" s="32"/>
    </row>
    <row r="37" spans="1:23" x14ac:dyDescent="0.25">
      <c r="B37" s="201" t="s">
        <v>15</v>
      </c>
      <c r="C37" s="201"/>
      <c r="D37" s="201"/>
      <c r="E37" s="201"/>
      <c r="F37" s="201"/>
      <c r="G37" s="201"/>
      <c r="P37" s="32"/>
      <c r="Q37" s="35"/>
      <c r="R37" s="32"/>
      <c r="S37" s="32"/>
      <c r="T37" s="32"/>
      <c r="U37" s="32"/>
      <c r="V37" s="32"/>
      <c r="W37" s="32"/>
    </row>
    <row r="38" spans="1:23" x14ac:dyDescent="0.25">
      <c r="A38" s="202" t="s">
        <v>10</v>
      </c>
      <c r="B38" s="202"/>
      <c r="C38" s="202"/>
      <c r="D38" s="202"/>
      <c r="E38" s="202"/>
      <c r="F38" s="203"/>
      <c r="G38" s="202"/>
      <c r="P38" s="32"/>
      <c r="Q38" s="35"/>
      <c r="R38" s="32"/>
      <c r="S38" s="32"/>
      <c r="T38" s="32"/>
      <c r="U38" s="32"/>
      <c r="V38" s="32"/>
      <c r="W38" s="32"/>
    </row>
    <row r="39" spans="1:23" ht="15.75" thickBot="1" x14ac:dyDescent="0.3">
      <c r="P39" s="32"/>
      <c r="Q39" s="35"/>
      <c r="R39" s="32"/>
      <c r="S39" s="32"/>
      <c r="T39" s="32"/>
      <c r="U39" s="32"/>
      <c r="V39" s="32"/>
      <c r="W39" s="32"/>
    </row>
    <row r="40" spans="1:23" ht="16.5" thickBot="1" x14ac:dyDescent="0.3">
      <c r="A40" s="197" t="s">
        <v>158</v>
      </c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9"/>
      <c r="P40" s="32"/>
      <c r="Q40" s="35"/>
      <c r="R40" s="32"/>
      <c r="S40" s="32"/>
      <c r="T40" s="32"/>
      <c r="U40" s="32"/>
      <c r="V40" s="32"/>
      <c r="W40" s="32"/>
    </row>
    <row r="41" spans="1:23" s="32" customFormat="1" x14ac:dyDescent="0.25">
      <c r="B41" s="107" t="s">
        <v>4</v>
      </c>
      <c r="C41" s="107" t="s">
        <v>5</v>
      </c>
      <c r="D41" s="107" t="s">
        <v>6</v>
      </c>
      <c r="E41" s="112" t="s">
        <v>7</v>
      </c>
      <c r="F41" s="112"/>
      <c r="G41" s="2" t="s">
        <v>8</v>
      </c>
      <c r="H41" s="36"/>
      <c r="J41" s="107" t="s">
        <v>4</v>
      </c>
      <c r="K41" s="107" t="s">
        <v>5</v>
      </c>
      <c r="L41" s="107" t="s">
        <v>6</v>
      </c>
      <c r="M41" s="112" t="s">
        <v>7</v>
      </c>
      <c r="N41" s="112"/>
      <c r="O41" s="2" t="s">
        <v>8</v>
      </c>
      <c r="Q41" s="35"/>
    </row>
    <row r="42" spans="1:23" ht="15.75" thickBot="1" x14ac:dyDescent="0.3">
      <c r="A42" s="200" t="s">
        <v>159</v>
      </c>
      <c r="B42" s="200"/>
      <c r="C42" s="200"/>
      <c r="D42" s="200"/>
      <c r="E42" s="200"/>
      <c r="F42" s="200"/>
      <c r="G42" s="200"/>
      <c r="P42" s="32"/>
      <c r="Q42" s="35"/>
      <c r="R42" s="32"/>
      <c r="S42" s="32"/>
      <c r="T42" s="32"/>
      <c r="U42" s="32"/>
      <c r="V42" s="32"/>
      <c r="W42" s="32"/>
    </row>
    <row r="43" spans="1:23" x14ac:dyDescent="0.25">
      <c r="B43" s="31">
        <v>1</v>
      </c>
      <c r="C43" s="108" t="s">
        <v>115</v>
      </c>
      <c r="D43" s="37">
        <v>6</v>
      </c>
      <c r="E43" s="113">
        <v>3949.1381916152054</v>
      </c>
      <c r="F43" s="102" t="b">
        <f>IF(E43*5-E44&gt;0,E43*4&gt;Netcolor!M119)</f>
        <v>1</v>
      </c>
      <c r="G43" s="1"/>
      <c r="P43" s="32"/>
      <c r="Q43" s="35"/>
      <c r="R43" s="32"/>
      <c r="S43" s="32"/>
      <c r="T43" s="32"/>
      <c r="U43" s="32"/>
      <c r="V43" s="32"/>
      <c r="W43" s="32"/>
    </row>
    <row r="44" spans="1:23" x14ac:dyDescent="0.25">
      <c r="B44" s="29">
        <v>4</v>
      </c>
      <c r="C44" s="109" t="s">
        <v>115</v>
      </c>
      <c r="D44" s="33">
        <v>2</v>
      </c>
      <c r="E44" s="114">
        <v>16331.166623561889</v>
      </c>
      <c r="F44" s="102" t="b">
        <f>IF(+E44*2-E45&gt;0,E44&gt;Netcolor!M119)</f>
        <v>1</v>
      </c>
      <c r="G44" s="1"/>
      <c r="P44" s="32"/>
      <c r="Q44" s="35"/>
      <c r="R44" s="32"/>
      <c r="S44" s="32"/>
      <c r="T44" s="32"/>
      <c r="U44" s="32"/>
      <c r="V44" s="32"/>
      <c r="W44" s="32"/>
    </row>
    <row r="45" spans="1:23" x14ac:dyDescent="0.25">
      <c r="B45" s="29">
        <v>10</v>
      </c>
      <c r="C45" s="109" t="s">
        <v>115</v>
      </c>
      <c r="D45" s="33">
        <v>1</v>
      </c>
      <c r="E45" s="114">
        <v>31277.448030383963</v>
      </c>
      <c r="F45" s="102" t="b">
        <f>IF(E45*2-E46&gt;0,E45&gt;Netcolor!M120)</f>
        <v>1</v>
      </c>
      <c r="G45" s="1"/>
      <c r="P45" s="32"/>
      <c r="Q45" s="35"/>
      <c r="R45" s="32"/>
      <c r="S45" s="32"/>
      <c r="T45" s="32"/>
      <c r="U45" s="32"/>
      <c r="V45" s="32"/>
      <c r="W45" s="32"/>
    </row>
    <row r="46" spans="1:23" ht="15.75" thickBot="1" x14ac:dyDescent="0.3">
      <c r="B46" s="30">
        <v>20</v>
      </c>
      <c r="C46" s="110" t="s">
        <v>115</v>
      </c>
      <c r="D46" s="34">
        <v>1</v>
      </c>
      <c r="E46" s="115">
        <v>60557.923163393978</v>
      </c>
      <c r="F46" s="102" t="b">
        <f>+AND(E46&gt;Netcolor!M121)</f>
        <v>1</v>
      </c>
      <c r="G46" s="1"/>
      <c r="P46" s="32"/>
      <c r="Q46" s="35"/>
      <c r="R46" s="32"/>
      <c r="S46" s="32"/>
      <c r="T46" s="32"/>
      <c r="U46" s="32"/>
      <c r="V46" s="32"/>
      <c r="W46" s="32"/>
    </row>
    <row r="47" spans="1:23" x14ac:dyDescent="0.25">
      <c r="B47" s="201" t="s">
        <v>15</v>
      </c>
      <c r="C47" s="201"/>
      <c r="D47" s="201"/>
      <c r="E47" s="201"/>
      <c r="F47" s="201"/>
      <c r="G47" s="201"/>
      <c r="P47" s="32"/>
      <c r="Q47" s="35"/>
      <c r="R47" s="32"/>
      <c r="S47" s="32"/>
      <c r="T47" s="32"/>
      <c r="U47" s="32"/>
      <c r="V47" s="32"/>
      <c r="W47" s="32"/>
    </row>
    <row r="48" spans="1:23" ht="15.75" thickBot="1" x14ac:dyDescent="0.3">
      <c r="A48" s="246" t="s">
        <v>118</v>
      </c>
      <c r="B48" s="247"/>
      <c r="C48" s="247"/>
      <c r="D48" s="247"/>
      <c r="E48" s="247"/>
      <c r="F48" s="247"/>
      <c r="G48" s="247"/>
      <c r="H48" s="19"/>
      <c r="I48" s="19"/>
      <c r="J48" s="109"/>
      <c r="K48" s="109"/>
      <c r="L48" s="109"/>
      <c r="M48" s="129"/>
      <c r="N48" s="129"/>
      <c r="O48" s="19"/>
      <c r="P48" s="19"/>
      <c r="Q48" s="35"/>
      <c r="R48" s="32"/>
      <c r="S48" s="32"/>
      <c r="T48" s="32"/>
      <c r="U48" s="32"/>
      <c r="V48" s="32"/>
      <c r="W48" s="32"/>
    </row>
    <row r="49" spans="1:23" ht="16.5" thickBot="1" x14ac:dyDescent="0.3">
      <c r="A49" s="197" t="s">
        <v>160</v>
      </c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9"/>
      <c r="P49" s="32"/>
      <c r="Q49" s="35"/>
      <c r="R49" s="32"/>
      <c r="S49" s="32"/>
      <c r="T49" s="32"/>
      <c r="U49" s="32"/>
      <c r="V49" s="32"/>
      <c r="W49" s="32"/>
    </row>
    <row r="50" spans="1:23" s="32" customFormat="1" x14ac:dyDescent="0.25">
      <c r="B50" s="107" t="s">
        <v>4</v>
      </c>
      <c r="C50" s="107" t="s">
        <v>5</v>
      </c>
      <c r="D50" s="107" t="s">
        <v>6</v>
      </c>
      <c r="E50" s="112" t="s">
        <v>7</v>
      </c>
      <c r="F50" s="112"/>
      <c r="G50" s="2" t="s">
        <v>8</v>
      </c>
      <c r="H50" s="36"/>
      <c r="J50" s="107" t="s">
        <v>4</v>
      </c>
      <c r="K50" s="107" t="s">
        <v>5</v>
      </c>
      <c r="L50" s="107" t="s">
        <v>6</v>
      </c>
      <c r="M50" s="112" t="s">
        <v>7</v>
      </c>
      <c r="N50" s="112"/>
      <c r="O50" s="2" t="s">
        <v>8</v>
      </c>
      <c r="Q50" s="35"/>
    </row>
    <row r="51" spans="1:23" ht="15.75" thickBot="1" x14ac:dyDescent="0.3">
      <c r="A51" s="200" t="s">
        <v>163</v>
      </c>
      <c r="B51" s="200"/>
      <c r="C51" s="200"/>
      <c r="D51" s="200"/>
      <c r="E51" s="200"/>
      <c r="F51" s="200"/>
      <c r="G51" s="200"/>
      <c r="I51" s="200" t="s">
        <v>162</v>
      </c>
      <c r="J51" s="200"/>
      <c r="K51" s="200"/>
      <c r="L51" s="200"/>
      <c r="M51" s="200"/>
      <c r="N51" s="200"/>
      <c r="O51" s="200"/>
      <c r="P51" s="32"/>
      <c r="Q51" s="35"/>
      <c r="R51" s="32"/>
      <c r="S51" s="32"/>
      <c r="T51" s="32"/>
      <c r="U51" s="32"/>
      <c r="V51" s="32"/>
      <c r="W51" s="32"/>
    </row>
    <row r="52" spans="1:23" x14ac:dyDescent="0.25">
      <c r="B52" s="89" t="s">
        <v>91</v>
      </c>
      <c r="C52" s="161" t="s">
        <v>3</v>
      </c>
      <c r="D52" s="162">
        <v>6</v>
      </c>
      <c r="E52" s="155">
        <v>2129.3226835417449</v>
      </c>
      <c r="F52" s="129" t="b">
        <f>+AND(E52*2&gt;E53,E52&gt;M52)</f>
        <v>1</v>
      </c>
      <c r="G52" s="1"/>
      <c r="I52" s="32"/>
      <c r="J52" s="89" t="s">
        <v>91</v>
      </c>
      <c r="K52" s="161" t="s">
        <v>3</v>
      </c>
      <c r="L52" s="162">
        <v>6</v>
      </c>
      <c r="M52" s="155">
        <v>1915.0127638439003</v>
      </c>
      <c r="N52" s="129" t="b">
        <f>AND(M52*2-M53&gt;0,M52&gt;E61)</f>
        <v>1</v>
      </c>
      <c r="O52" s="1"/>
      <c r="P52" s="32"/>
      <c r="Q52" s="35"/>
      <c r="R52" s="32"/>
      <c r="S52" s="32"/>
      <c r="T52" s="32"/>
      <c r="U52" s="32"/>
      <c r="V52" s="32"/>
      <c r="W52" s="32"/>
    </row>
    <row r="53" spans="1:23" x14ac:dyDescent="0.25">
      <c r="B53" s="29" t="s">
        <v>92</v>
      </c>
      <c r="C53" s="109" t="s">
        <v>3</v>
      </c>
      <c r="D53" s="33">
        <v>6</v>
      </c>
      <c r="E53" s="156">
        <v>3574.8891426087316</v>
      </c>
      <c r="F53" s="129" t="b">
        <f>+AND(E53*2&gt;E54,E53&gt;M53)</f>
        <v>1</v>
      </c>
      <c r="G53" s="1"/>
      <c r="I53" s="32"/>
      <c r="J53" s="29" t="s">
        <v>92</v>
      </c>
      <c r="K53" s="109" t="s">
        <v>3</v>
      </c>
      <c r="L53" s="33">
        <v>6</v>
      </c>
      <c r="M53" s="156">
        <v>3194.8353828845479</v>
      </c>
      <c r="N53" s="129" t="b">
        <f>+AND(M53*2&gt;M54,M53&gt;E62)</f>
        <v>1</v>
      </c>
      <c r="O53" s="1"/>
      <c r="P53" s="32"/>
      <c r="Q53" s="35"/>
      <c r="R53" s="32"/>
      <c r="S53" s="32"/>
      <c r="T53" s="32"/>
      <c r="U53" s="32"/>
      <c r="V53" s="32"/>
      <c r="W53" s="32"/>
    </row>
    <row r="54" spans="1:23" x14ac:dyDescent="0.25">
      <c r="B54" s="29">
        <v>1</v>
      </c>
      <c r="C54" s="109" t="s">
        <v>3</v>
      </c>
      <c r="D54" s="33">
        <v>6</v>
      </c>
      <c r="E54" s="156">
        <v>5934.6975397150036</v>
      </c>
      <c r="F54" s="129" t="b">
        <f>AND(E54*4-E55&gt;0,E54&gt;M54)</f>
        <v>1</v>
      </c>
      <c r="G54" s="1"/>
      <c r="I54" s="32"/>
      <c r="J54" s="29">
        <v>1</v>
      </c>
      <c r="K54" s="109" t="s">
        <v>3</v>
      </c>
      <c r="L54" s="33">
        <v>6</v>
      </c>
      <c r="M54" s="156">
        <v>5685.0949788534845</v>
      </c>
      <c r="N54" s="129" t="b">
        <f>+AND(M54*4&gt;M56,M54&gt;E63)</f>
        <v>1</v>
      </c>
      <c r="O54" s="1"/>
      <c r="P54" s="32"/>
      <c r="Q54" s="35"/>
      <c r="R54" s="32"/>
      <c r="S54" s="32"/>
      <c r="T54" s="32"/>
      <c r="U54" s="32"/>
      <c r="V54" s="32"/>
      <c r="W54" s="32"/>
    </row>
    <row r="55" spans="1:23" s="32" customFormat="1" x14ac:dyDescent="0.25">
      <c r="B55" s="29">
        <v>4</v>
      </c>
      <c r="C55" s="109" t="s">
        <v>3</v>
      </c>
      <c r="D55" s="33">
        <v>2</v>
      </c>
      <c r="E55" s="156">
        <v>22033.637036497053</v>
      </c>
      <c r="F55" s="129" t="b">
        <f>AND(E55*4-E57&gt;0,E55&gt;M55)</f>
        <v>1</v>
      </c>
      <c r="G55" s="91"/>
      <c r="J55" s="29">
        <v>4</v>
      </c>
      <c r="K55" s="109" t="s">
        <v>3</v>
      </c>
      <c r="L55" s="33">
        <v>2</v>
      </c>
      <c r="M55" s="156">
        <v>21034.491529693401</v>
      </c>
      <c r="N55" s="129" t="b">
        <f>+AND(M55*4&gt;M57,M55&gt;E64)</f>
        <v>1</v>
      </c>
      <c r="O55" s="182"/>
      <c r="Q55" s="35"/>
    </row>
    <row r="56" spans="1:23" ht="15.75" thickBot="1" x14ac:dyDescent="0.3">
      <c r="B56" s="30">
        <v>20</v>
      </c>
      <c r="C56" s="110" t="s">
        <v>3</v>
      </c>
      <c r="D56" s="34">
        <v>1</v>
      </c>
      <c r="E56" s="157">
        <v>122206.37303726941</v>
      </c>
      <c r="F56" s="129" t="b">
        <f>+AND(E56&gt;M56)</f>
        <v>1</v>
      </c>
      <c r="G56" s="1"/>
      <c r="I56" s="32"/>
      <c r="J56" s="30"/>
      <c r="K56" s="110"/>
      <c r="L56" s="173"/>
      <c r="M56" s="157"/>
      <c r="N56" s="129"/>
      <c r="O56" s="1"/>
      <c r="P56" s="32"/>
      <c r="Q56" s="35"/>
      <c r="R56" s="32"/>
      <c r="S56" s="32"/>
      <c r="T56" s="32"/>
      <c r="U56" s="32"/>
      <c r="V56" s="32"/>
      <c r="W56" s="32"/>
    </row>
    <row r="57" spans="1:23" x14ac:dyDescent="0.25">
      <c r="B57" s="201" t="s">
        <v>15</v>
      </c>
      <c r="C57" s="201"/>
      <c r="D57" s="201"/>
      <c r="E57" s="201"/>
      <c r="F57" s="201"/>
      <c r="G57" s="201"/>
      <c r="I57" s="32"/>
      <c r="J57" s="201" t="s">
        <v>15</v>
      </c>
      <c r="K57" s="201"/>
      <c r="L57" s="201"/>
      <c r="M57" s="201"/>
      <c r="N57" s="201"/>
      <c r="O57" s="201"/>
      <c r="P57" s="32"/>
      <c r="Q57" s="35"/>
      <c r="R57" s="32"/>
      <c r="S57" s="32"/>
      <c r="T57" s="32"/>
      <c r="U57" s="32"/>
      <c r="V57" s="32"/>
      <c r="W57" s="32"/>
    </row>
    <row r="58" spans="1:23" x14ac:dyDescent="0.25">
      <c r="A58" s="204" t="s">
        <v>904</v>
      </c>
      <c r="B58" s="205"/>
      <c r="C58" s="205"/>
      <c r="D58" s="205"/>
      <c r="E58" s="205"/>
      <c r="F58" s="195"/>
      <c r="G58" s="206"/>
      <c r="I58" s="204" t="s">
        <v>870</v>
      </c>
      <c r="J58" s="205"/>
      <c r="K58" s="205"/>
      <c r="L58" s="205"/>
      <c r="M58" s="205"/>
      <c r="N58" s="195"/>
      <c r="O58" s="206"/>
      <c r="P58" s="32"/>
      <c r="Q58" s="35"/>
      <c r="R58" s="32"/>
      <c r="S58" s="32"/>
      <c r="T58" s="32"/>
      <c r="U58" s="32"/>
      <c r="V58" s="32"/>
      <c r="W58" s="32"/>
    </row>
    <row r="59" spans="1:23" x14ac:dyDescent="0.25">
      <c r="I59" s="245" t="s">
        <v>871</v>
      </c>
      <c r="J59" s="245"/>
      <c r="K59" s="245"/>
      <c r="L59" s="245"/>
      <c r="M59" s="245"/>
      <c r="N59" s="245"/>
      <c r="O59" s="245"/>
      <c r="P59" s="32"/>
      <c r="Q59" s="35"/>
      <c r="R59" s="32"/>
      <c r="S59" s="32"/>
      <c r="T59" s="32"/>
      <c r="U59" s="32"/>
      <c r="V59" s="32"/>
      <c r="W59" s="32"/>
    </row>
    <row r="60" spans="1:23" s="32" customFormat="1" ht="15.75" thickBot="1" x14ac:dyDescent="0.3">
      <c r="A60" s="200" t="s">
        <v>164</v>
      </c>
      <c r="B60" s="200"/>
      <c r="C60" s="200"/>
      <c r="D60" s="200"/>
      <c r="E60" s="200"/>
      <c r="F60" s="200"/>
      <c r="G60" s="200"/>
      <c r="I60" s="242"/>
      <c r="J60" s="242"/>
      <c r="K60" s="242"/>
      <c r="L60" s="242"/>
      <c r="M60" s="242"/>
      <c r="N60" s="242"/>
      <c r="O60" s="242"/>
      <c r="Q60" s="35"/>
    </row>
    <row r="61" spans="1:23" s="32" customFormat="1" x14ac:dyDescent="0.25">
      <c r="B61" s="89" t="s">
        <v>91</v>
      </c>
      <c r="C61" s="161" t="s">
        <v>3</v>
      </c>
      <c r="D61" s="162">
        <v>6</v>
      </c>
      <c r="E61" s="155">
        <v>1773.3004261888802</v>
      </c>
      <c r="F61" s="129" t="b">
        <f>AND(E61*2-E62&gt;0)</f>
        <v>1</v>
      </c>
      <c r="G61" s="1"/>
      <c r="I61" s="165"/>
      <c r="J61" s="166"/>
      <c r="K61" s="86"/>
      <c r="L61" s="167"/>
      <c r="M61" s="102"/>
      <c r="N61" s="102"/>
      <c r="O61" s="165"/>
      <c r="Q61" s="35"/>
    </row>
    <row r="62" spans="1:23" s="32" customFormat="1" x14ac:dyDescent="0.25">
      <c r="B62" s="29" t="s">
        <v>92</v>
      </c>
      <c r="C62" s="109" t="s">
        <v>3</v>
      </c>
      <c r="D62" s="33">
        <v>6</v>
      </c>
      <c r="E62" s="156">
        <v>2911.3720095030553</v>
      </c>
      <c r="F62" s="129" t="b">
        <f>+AND(E62*2&gt;E63)</f>
        <v>1</v>
      </c>
      <c r="G62" s="1"/>
      <c r="I62" s="165"/>
      <c r="J62" s="167"/>
      <c r="K62" s="86"/>
      <c r="L62" s="167"/>
      <c r="M62" s="102"/>
      <c r="N62" s="102"/>
      <c r="O62" s="165"/>
      <c r="Q62" s="35"/>
    </row>
    <row r="63" spans="1:23" s="32" customFormat="1" x14ac:dyDescent="0.25">
      <c r="B63" s="29">
        <v>1</v>
      </c>
      <c r="C63" s="109" t="s">
        <v>3</v>
      </c>
      <c r="D63" s="33">
        <v>6</v>
      </c>
      <c r="E63" s="156">
        <v>5118.1682320904993</v>
      </c>
      <c r="F63" s="129" t="b">
        <f>+AND(E63*4&gt;E64)</f>
        <v>1</v>
      </c>
      <c r="G63" s="1"/>
      <c r="I63" s="165"/>
      <c r="J63" s="167"/>
      <c r="K63" s="86"/>
      <c r="L63" s="167"/>
      <c r="M63" s="102"/>
      <c r="N63" s="102"/>
      <c r="O63" s="165"/>
      <c r="Q63" s="35"/>
    </row>
    <row r="64" spans="1:23" s="32" customFormat="1" x14ac:dyDescent="0.25">
      <c r="B64" s="29">
        <v>4</v>
      </c>
      <c r="C64" s="109" t="s">
        <v>3</v>
      </c>
      <c r="D64" s="33">
        <v>2</v>
      </c>
      <c r="E64" s="156">
        <v>18766.861938784357</v>
      </c>
      <c r="F64" s="129" t="b">
        <f>+AND(E64/4*20&gt;E65)</f>
        <v>1</v>
      </c>
      <c r="G64" s="91"/>
      <c r="I64" s="165"/>
      <c r="J64" s="167"/>
      <c r="K64" s="86"/>
      <c r="L64" s="167"/>
      <c r="M64" s="102"/>
      <c r="N64" s="102"/>
      <c r="O64" s="165"/>
      <c r="Q64" s="35"/>
    </row>
    <row r="65" spans="1:23" s="32" customFormat="1" ht="15.75" thickBot="1" x14ac:dyDescent="0.3">
      <c r="B65" s="30">
        <v>20</v>
      </c>
      <c r="C65" s="110" t="s">
        <v>3</v>
      </c>
      <c r="D65" s="34">
        <v>1</v>
      </c>
      <c r="E65" s="157">
        <v>87537.40392474395</v>
      </c>
      <c r="F65" s="129"/>
      <c r="G65" s="1"/>
      <c r="I65" s="165"/>
      <c r="J65" s="167"/>
      <c r="K65" s="86"/>
      <c r="L65" s="167"/>
      <c r="M65" s="102"/>
      <c r="N65" s="102"/>
      <c r="O65" s="165"/>
      <c r="Q65" s="35"/>
    </row>
    <row r="66" spans="1:23" s="32" customFormat="1" x14ac:dyDescent="0.25">
      <c r="B66" s="201" t="s">
        <v>15</v>
      </c>
      <c r="C66" s="201"/>
      <c r="D66" s="201"/>
      <c r="E66" s="201"/>
      <c r="F66" s="201"/>
      <c r="G66" s="201"/>
      <c r="I66" s="165"/>
      <c r="J66" s="243"/>
      <c r="K66" s="243"/>
      <c r="L66" s="243"/>
      <c r="M66" s="243"/>
      <c r="N66" s="243"/>
      <c r="O66" s="243"/>
      <c r="Q66" s="35"/>
    </row>
    <row r="67" spans="1:23" s="32" customFormat="1" ht="15" customHeight="1" x14ac:dyDescent="0.25">
      <c r="A67" s="238" t="s">
        <v>869</v>
      </c>
      <c r="B67" s="239"/>
      <c r="C67" s="239"/>
      <c r="D67" s="239"/>
      <c r="E67" s="239"/>
      <c r="F67" s="239"/>
      <c r="G67" s="240"/>
      <c r="I67" s="244"/>
      <c r="J67" s="244"/>
      <c r="K67" s="244"/>
      <c r="L67" s="244"/>
      <c r="M67" s="244"/>
      <c r="N67" s="244"/>
      <c r="O67" s="244"/>
      <c r="Q67" s="35"/>
    </row>
    <row r="68" spans="1:23" s="32" customFormat="1" ht="15" customHeight="1" x14ac:dyDescent="0.25">
      <c r="A68" s="241"/>
      <c r="B68" s="241"/>
      <c r="C68" s="241"/>
      <c r="D68" s="241"/>
      <c r="E68" s="241"/>
      <c r="F68" s="241"/>
      <c r="G68" s="241"/>
      <c r="I68" s="160"/>
      <c r="J68" s="160"/>
      <c r="K68" s="160"/>
      <c r="L68" s="160"/>
      <c r="M68" s="160"/>
      <c r="N68" s="160"/>
      <c r="O68" s="160"/>
      <c r="Q68" s="35"/>
    </row>
    <row r="69" spans="1:23" x14ac:dyDescent="0.25">
      <c r="P69" s="32"/>
      <c r="Q69" s="35"/>
      <c r="R69" s="32"/>
      <c r="S69" s="32"/>
      <c r="T69" s="32"/>
      <c r="U69" s="32"/>
      <c r="V69" s="32"/>
      <c r="W69" s="32"/>
    </row>
    <row r="70" spans="1:23" ht="15.75" thickBot="1" x14ac:dyDescent="0.3">
      <c r="A70" s="200" t="s">
        <v>109</v>
      </c>
      <c r="B70" s="200"/>
      <c r="C70" s="200"/>
      <c r="D70" s="200"/>
      <c r="E70" s="200"/>
      <c r="F70" s="200"/>
      <c r="G70" s="200"/>
      <c r="H70" s="26"/>
      <c r="I70" s="200" t="s">
        <v>109</v>
      </c>
      <c r="J70" s="200"/>
      <c r="K70" s="200"/>
      <c r="L70" s="200"/>
      <c r="M70" s="200"/>
      <c r="N70" s="200"/>
      <c r="O70" s="200"/>
      <c r="P70" s="32"/>
      <c r="Q70" s="35"/>
      <c r="R70" s="32"/>
      <c r="S70" s="32"/>
      <c r="T70" s="32"/>
      <c r="U70" s="32"/>
      <c r="V70" s="32"/>
      <c r="W70" s="32"/>
    </row>
    <row r="71" spans="1:23" x14ac:dyDescent="0.25">
      <c r="B71" s="31" t="s">
        <v>91</v>
      </c>
      <c r="C71" s="108" t="s">
        <v>3</v>
      </c>
      <c r="D71" s="37">
        <v>6</v>
      </c>
      <c r="E71" s="155">
        <v>2277.3667332090736</v>
      </c>
      <c r="F71" s="102" t="b">
        <f>IF(E71*4-E72&gt;0,E71&lt;M71)</f>
        <v>1</v>
      </c>
      <c r="G71" s="1"/>
      <c r="H71" s="32"/>
      <c r="I71" s="32"/>
      <c r="J71" s="31">
        <v>1</v>
      </c>
      <c r="K71" s="108" t="s">
        <v>3</v>
      </c>
      <c r="L71" s="37">
        <v>6</v>
      </c>
      <c r="M71" s="155">
        <v>4446.4749999999995</v>
      </c>
      <c r="N71" s="129" t="b">
        <f>AND(M71*4-M72&gt;0,M71&lt;E79)</f>
        <v>1</v>
      </c>
      <c r="O71" s="1"/>
      <c r="P71" s="32"/>
      <c r="Q71" s="35"/>
      <c r="R71" s="32"/>
      <c r="S71" s="32"/>
      <c r="T71" s="32"/>
      <c r="U71" s="32"/>
      <c r="V71" s="32"/>
      <c r="W71" s="32"/>
    </row>
    <row r="72" spans="1:23" x14ac:dyDescent="0.25">
      <c r="B72" s="29">
        <v>1</v>
      </c>
      <c r="C72" s="109" t="s">
        <v>3</v>
      </c>
      <c r="D72" s="33">
        <v>6</v>
      </c>
      <c r="E72" s="156">
        <v>5001.7257350932414</v>
      </c>
      <c r="F72" s="102" t="b">
        <f>AND(E72*4-E73&gt;0,E72&gt;M71)</f>
        <v>1</v>
      </c>
      <c r="G72" s="1"/>
      <c r="H72" s="32"/>
      <c r="I72" s="32"/>
      <c r="J72" s="29">
        <v>4</v>
      </c>
      <c r="K72" s="109" t="s">
        <v>3</v>
      </c>
      <c r="L72" s="33">
        <v>6</v>
      </c>
      <c r="M72" s="156">
        <v>16615.774999999998</v>
      </c>
      <c r="N72" s="129" t="b">
        <f>AND(M72*5-M73&gt;0,M72&lt;E80)</f>
        <v>1</v>
      </c>
      <c r="O72" s="1"/>
      <c r="P72" s="32"/>
      <c r="Q72" s="35"/>
      <c r="R72" s="32"/>
      <c r="S72" s="32"/>
      <c r="T72" s="32"/>
      <c r="U72" s="32"/>
      <c r="V72" s="32"/>
      <c r="W72" s="32"/>
    </row>
    <row r="73" spans="1:23" x14ac:dyDescent="0.25">
      <c r="B73" s="29">
        <v>4</v>
      </c>
      <c r="C73" s="109" t="s">
        <v>2</v>
      </c>
      <c r="D73" s="33">
        <v>2</v>
      </c>
      <c r="E73" s="156">
        <v>16765.274999999998</v>
      </c>
      <c r="F73" s="129" t="b">
        <f>+AND(E73&gt;M72)</f>
        <v>1</v>
      </c>
      <c r="G73" s="1"/>
      <c r="H73" s="32"/>
      <c r="I73" s="32"/>
      <c r="J73" s="29">
        <v>20</v>
      </c>
      <c r="K73" s="109" t="s">
        <v>2</v>
      </c>
      <c r="L73" s="33">
        <v>2</v>
      </c>
      <c r="M73" s="156">
        <v>70465.318499999994</v>
      </c>
      <c r="N73" s="129" t="b">
        <f>+AND(M73&lt;E81)</f>
        <v>1</v>
      </c>
      <c r="O73" s="1"/>
      <c r="P73" s="32"/>
      <c r="Q73" s="35"/>
      <c r="R73" s="32"/>
      <c r="S73" s="32"/>
      <c r="T73" s="32"/>
      <c r="U73" s="32"/>
      <c r="V73" s="32"/>
      <c r="W73" s="32"/>
    </row>
    <row r="74" spans="1:23" ht="15.75" thickBot="1" x14ac:dyDescent="0.3">
      <c r="B74" s="30"/>
      <c r="C74" s="110"/>
      <c r="D74" s="34"/>
      <c r="E74" s="157"/>
      <c r="F74" s="129"/>
      <c r="G74" s="1"/>
      <c r="H74" s="32"/>
      <c r="I74" s="32"/>
      <c r="J74" s="30"/>
      <c r="K74" s="110"/>
      <c r="L74" s="34"/>
      <c r="M74" s="157"/>
      <c r="N74" s="129"/>
      <c r="O74" s="1"/>
      <c r="P74" s="32"/>
      <c r="Q74" s="35"/>
      <c r="R74" s="32"/>
      <c r="S74" s="32"/>
      <c r="T74" s="32"/>
      <c r="U74" s="32"/>
      <c r="V74" s="32"/>
      <c r="W74" s="32"/>
    </row>
    <row r="75" spans="1:23" x14ac:dyDescent="0.25">
      <c r="B75" s="207" t="s">
        <v>15</v>
      </c>
      <c r="C75" s="207"/>
      <c r="D75" s="207"/>
      <c r="E75" s="207"/>
      <c r="F75" s="207"/>
      <c r="G75" s="207"/>
      <c r="H75" s="32"/>
      <c r="I75" s="32"/>
      <c r="J75" s="207" t="s">
        <v>15</v>
      </c>
      <c r="K75" s="207"/>
      <c r="L75" s="207"/>
      <c r="M75" s="207"/>
      <c r="N75" s="207"/>
      <c r="O75" s="207"/>
      <c r="P75" s="32"/>
      <c r="Q75" s="35"/>
      <c r="R75" s="32"/>
      <c r="S75" s="32"/>
      <c r="T75" s="32"/>
      <c r="U75" s="32"/>
      <c r="V75" s="32"/>
      <c r="W75" s="32"/>
    </row>
    <row r="76" spans="1:23" x14ac:dyDescent="0.25">
      <c r="A76" s="238" t="s">
        <v>166</v>
      </c>
      <c r="B76" s="239"/>
      <c r="C76" s="239"/>
      <c r="D76" s="239"/>
      <c r="E76" s="239"/>
      <c r="F76" s="239"/>
      <c r="G76" s="240"/>
      <c r="H76" s="32"/>
      <c r="I76" s="204" t="s">
        <v>165</v>
      </c>
      <c r="J76" s="205"/>
      <c r="K76" s="205"/>
      <c r="L76" s="205"/>
      <c r="M76" s="205"/>
      <c r="N76" s="195"/>
      <c r="O76" s="206"/>
      <c r="P76" s="32"/>
      <c r="Q76" s="35"/>
      <c r="R76" s="32"/>
      <c r="S76" s="32"/>
      <c r="T76" s="32"/>
      <c r="U76" s="32"/>
      <c r="V76" s="32"/>
      <c r="W76" s="32"/>
    </row>
    <row r="77" spans="1:23" x14ac:dyDescent="0.25">
      <c r="G77" s="32"/>
      <c r="H77" s="32"/>
      <c r="I77" s="32"/>
      <c r="O77" s="32"/>
      <c r="P77" s="32"/>
      <c r="Q77" s="35"/>
      <c r="R77" s="32"/>
      <c r="S77" s="32"/>
      <c r="T77" s="32"/>
      <c r="U77" s="32"/>
      <c r="V77" s="32"/>
      <c r="W77" s="32"/>
    </row>
    <row r="78" spans="1:23" ht="15.75" thickBot="1" x14ac:dyDescent="0.3">
      <c r="A78" s="200" t="s">
        <v>109</v>
      </c>
      <c r="B78" s="200"/>
      <c r="C78" s="200"/>
      <c r="D78" s="200"/>
      <c r="E78" s="200"/>
      <c r="F78" s="200"/>
      <c r="G78" s="200"/>
      <c r="H78" s="32"/>
      <c r="I78" s="32"/>
      <c r="O78" s="32"/>
      <c r="P78" s="32"/>
      <c r="Q78" s="35"/>
      <c r="R78" s="32"/>
      <c r="S78" s="32"/>
      <c r="T78" s="32"/>
      <c r="U78" s="32"/>
      <c r="V78" s="32"/>
      <c r="W78" s="32"/>
    </row>
    <row r="79" spans="1:23" x14ac:dyDescent="0.25">
      <c r="B79" s="31">
        <v>1</v>
      </c>
      <c r="C79" s="108" t="s">
        <v>2</v>
      </c>
      <c r="D79" s="37">
        <v>6</v>
      </c>
      <c r="E79" s="155">
        <v>5257.1330066724704</v>
      </c>
      <c r="F79" s="129" t="str">
        <f>IF(E79*4-E80&gt;0,"OK","MALLLLLL")</f>
        <v>OK</v>
      </c>
      <c r="G79" s="1"/>
      <c r="H79" s="32"/>
      <c r="I79" s="32"/>
      <c r="O79" s="32"/>
      <c r="P79" s="32"/>
      <c r="Q79" s="35"/>
      <c r="R79" s="32"/>
      <c r="S79" s="32"/>
      <c r="T79" s="32"/>
      <c r="U79" s="32"/>
      <c r="V79" s="32"/>
      <c r="W79" s="32"/>
    </row>
    <row r="80" spans="1:23" x14ac:dyDescent="0.25">
      <c r="B80" s="29">
        <v>4</v>
      </c>
      <c r="C80" s="109" t="s">
        <v>3</v>
      </c>
      <c r="D80" s="33">
        <v>2</v>
      </c>
      <c r="E80" s="156">
        <v>18626.415874326787</v>
      </c>
      <c r="F80" s="129" t="str">
        <f>IF(E80*5-E81&gt;0,"OK","MALLLLLL")</f>
        <v>OK</v>
      </c>
      <c r="G80" s="1"/>
      <c r="H80" s="32"/>
      <c r="I80" s="32"/>
      <c r="O80" s="32"/>
      <c r="P80" s="32"/>
      <c r="Q80" s="35"/>
      <c r="R80" s="32"/>
      <c r="S80" s="32"/>
      <c r="T80" s="32"/>
      <c r="U80" s="32"/>
      <c r="V80" s="32"/>
      <c r="W80" s="32"/>
    </row>
    <row r="81" spans="1:23" x14ac:dyDescent="0.25">
      <c r="B81" s="29">
        <v>20</v>
      </c>
      <c r="C81" s="109" t="s">
        <v>3</v>
      </c>
      <c r="D81" s="33">
        <v>1</v>
      </c>
      <c r="E81" s="156">
        <v>84126.37148898383</v>
      </c>
      <c r="F81" s="129"/>
      <c r="G81" s="1"/>
      <c r="H81" s="32"/>
      <c r="I81" s="32"/>
      <c r="O81" s="32"/>
      <c r="P81" s="32"/>
      <c r="Q81" s="35"/>
      <c r="R81" s="32"/>
      <c r="S81" s="32"/>
      <c r="T81" s="32"/>
      <c r="U81" s="32"/>
      <c r="V81" s="32"/>
      <c r="W81" s="32"/>
    </row>
    <row r="82" spans="1:23" ht="15.75" thickBot="1" x14ac:dyDescent="0.3">
      <c r="B82" s="30"/>
      <c r="C82" s="110"/>
      <c r="D82" s="34"/>
      <c r="E82" s="157"/>
      <c r="F82" s="129"/>
      <c r="G82" s="1"/>
      <c r="H82" s="32"/>
      <c r="I82" s="32"/>
      <c r="O82" s="32"/>
    </row>
    <row r="83" spans="1:23" x14ac:dyDescent="0.25">
      <c r="B83" s="207" t="s">
        <v>15</v>
      </c>
      <c r="C83" s="207"/>
      <c r="D83" s="207"/>
      <c r="E83" s="207"/>
      <c r="F83" s="207"/>
      <c r="G83" s="207"/>
      <c r="H83" s="32"/>
      <c r="I83" s="32"/>
      <c r="O83" s="32"/>
    </row>
    <row r="84" spans="1:23" x14ac:dyDescent="0.25">
      <c r="A84" s="238" t="s">
        <v>220</v>
      </c>
      <c r="B84" s="239"/>
      <c r="C84" s="239"/>
      <c r="D84" s="239"/>
      <c r="E84" s="239"/>
      <c r="F84" s="239"/>
      <c r="G84" s="240"/>
      <c r="H84" s="32"/>
      <c r="I84" s="32"/>
      <c r="O84" s="32"/>
    </row>
    <row r="86" spans="1:23" s="32" customFormat="1" x14ac:dyDescent="0.25">
      <c r="A86" s="92" t="s">
        <v>120</v>
      </c>
      <c r="B86" s="26"/>
      <c r="C86" s="26"/>
      <c r="D86" s="26"/>
      <c r="E86" s="111"/>
      <c r="F86" s="111"/>
      <c r="J86" s="26"/>
      <c r="K86" s="26"/>
      <c r="L86" s="26"/>
      <c r="M86" s="111"/>
      <c r="N86" s="111"/>
    </row>
  </sheetData>
  <sheetProtection algorithmName="SHA-512" hashValue="oZLN8WgNQ7i8d9NSTCITkYsG8zIXcBRA/QvDTDjp2cddTF5ahteEs/meV8BEMLNu94hBMgs6DT0V+KLfpmkXhg==" saltValue="p0x7gQ0vf16yMjNqzWAXVQ==" spinCount="100000" sheet="1" objects="1" scenarios="1"/>
  <protectedRanges>
    <protectedRange sqref="O1:O1048576 G1:G1048576" name="Rango1"/>
  </protectedRanges>
  <mergeCells count="52">
    <mergeCell ref="A5:O5"/>
    <mergeCell ref="A7:G7"/>
    <mergeCell ref="A24:G24"/>
    <mergeCell ref="B12:G12"/>
    <mergeCell ref="B29:G29"/>
    <mergeCell ref="A13:G13"/>
    <mergeCell ref="I7:O7"/>
    <mergeCell ref="J12:O12"/>
    <mergeCell ref="I13:O13"/>
    <mergeCell ref="A30:G30"/>
    <mergeCell ref="A15:G15"/>
    <mergeCell ref="I15:O15"/>
    <mergeCell ref="B20:G20"/>
    <mergeCell ref="J20:O20"/>
    <mergeCell ref="A21:G21"/>
    <mergeCell ref="I21:O21"/>
    <mergeCell ref="A22:G22"/>
    <mergeCell ref="I22:O22"/>
    <mergeCell ref="I24:O24"/>
    <mergeCell ref="J29:O29"/>
    <mergeCell ref="I30:O30"/>
    <mergeCell ref="A32:G32"/>
    <mergeCell ref="B37:G37"/>
    <mergeCell ref="A38:G38"/>
    <mergeCell ref="A40:O40"/>
    <mergeCell ref="A42:G42"/>
    <mergeCell ref="B47:G47"/>
    <mergeCell ref="A48:G48"/>
    <mergeCell ref="A49:O49"/>
    <mergeCell ref="A51:G51"/>
    <mergeCell ref="B57:G57"/>
    <mergeCell ref="A68:G68"/>
    <mergeCell ref="A58:G58"/>
    <mergeCell ref="I51:O51"/>
    <mergeCell ref="J57:O57"/>
    <mergeCell ref="I58:O58"/>
    <mergeCell ref="A60:G60"/>
    <mergeCell ref="B66:G66"/>
    <mergeCell ref="A67:G67"/>
    <mergeCell ref="I60:O60"/>
    <mergeCell ref="J66:O66"/>
    <mergeCell ref="I67:O67"/>
    <mergeCell ref="I59:O59"/>
    <mergeCell ref="A78:G78"/>
    <mergeCell ref="B83:G83"/>
    <mergeCell ref="A84:G84"/>
    <mergeCell ref="A70:G70"/>
    <mergeCell ref="I70:O70"/>
    <mergeCell ref="B75:G75"/>
    <mergeCell ref="J75:O75"/>
    <mergeCell ref="A76:G76"/>
    <mergeCell ref="I76:O76"/>
  </mergeCells>
  <hyperlinks>
    <hyperlink ref="B20:G20" r:id="rId1" display="Ver Ficha Técnica" xr:uid="{00000000-0004-0000-0100-000000000000}"/>
    <hyperlink ref="J20:O20" r:id="rId2" display="Ver Ficha Técnica" xr:uid="{00000000-0004-0000-0100-000001000000}"/>
    <hyperlink ref="J29:O29" r:id="rId3" display="Ver Ficha Técnica" xr:uid="{00000000-0004-0000-0100-000002000000}"/>
    <hyperlink ref="B29:G29" r:id="rId4" display="Ver Ficha Técnica" xr:uid="{00000000-0004-0000-0100-000003000000}"/>
    <hyperlink ref="B37:G37" r:id="rId5" display="Ver Ficha Técnica" xr:uid="{00000000-0004-0000-0100-000004000000}"/>
    <hyperlink ref="J12:O12" r:id="rId6" display="Ver Ficha Técnica" xr:uid="{00000000-0004-0000-0100-000005000000}"/>
    <hyperlink ref="B12:G12" r:id="rId7" display="Ver Ficha Técnica" xr:uid="{00000000-0004-0000-0100-000006000000}"/>
    <hyperlink ref="B47:G47" r:id="rId8" display="Ver Ficha Técnica" xr:uid="{00000000-0004-0000-0100-000007000000}"/>
    <hyperlink ref="B57:G57" r:id="rId9" display="Ver Ficha Técnica" xr:uid="{00000000-0004-0000-0100-000008000000}"/>
    <hyperlink ref="B75:G75" r:id="rId10" display="Ver Ficha Técnica" xr:uid="{00000000-0004-0000-0100-000009000000}"/>
    <hyperlink ref="J75:O75" r:id="rId11" display="Ver Ficha Técnica" xr:uid="{00000000-0004-0000-0100-00000A000000}"/>
    <hyperlink ref="B83:G83" r:id="rId12" display="Ver Ficha Técnica" xr:uid="{00000000-0004-0000-0100-00000B000000}"/>
    <hyperlink ref="B66:G66" r:id="rId13" display="Ver Ficha Técnica" xr:uid="{00000000-0004-0000-0100-00000C000000}"/>
    <hyperlink ref="J57:O57" r:id="rId14" display="Ver Ficha Técnica" xr:uid="{00000000-0004-0000-0100-00000D000000}"/>
  </hyperlinks>
  <pageMargins left="0.7" right="0.7" top="0.75" bottom="0.75" header="0.3" footer="0.3"/>
  <pageSetup paperSize="9" scale="98" orientation="portrait" horizontalDpi="4294967295" verticalDpi="4294967295" r:id="rId15"/>
  <headerFooter>
    <oddHeader xml:space="preserve">&amp;C
</oddHeader>
    <oddFooter>&amp;C&amp;P</oddFooter>
  </headerFooter>
  <rowBreaks count="1" manualBreakCount="1">
    <brk id="48" max="14" man="1"/>
  </rowBreaks>
  <drawing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6:Q26"/>
  <sheetViews>
    <sheetView showGridLines="0" zoomScaleNormal="100" workbookViewId="0">
      <selection activeCell="A7" sqref="A7:O7"/>
    </sheetView>
  </sheetViews>
  <sheetFormatPr baseColWidth="10" defaultRowHeight="15" x14ac:dyDescent="0.25"/>
  <cols>
    <col min="2" max="2" width="4.5703125" style="26" customWidth="1"/>
    <col min="3" max="3" width="4.140625" style="26" customWidth="1"/>
    <col min="4" max="4" width="4" style="26" customWidth="1"/>
    <col min="5" max="5" width="10.5703125" style="111" bestFit="1" customWidth="1"/>
    <col min="6" max="6" width="11.85546875" style="111" hidden="1" customWidth="1"/>
    <col min="7" max="7" width="9.140625" customWidth="1"/>
    <col min="8" max="8" width="1.42578125" customWidth="1"/>
    <col min="10" max="10" width="4.28515625" style="26" customWidth="1"/>
    <col min="11" max="11" width="3.5703125" style="26" customWidth="1"/>
    <col min="12" max="12" width="3.42578125" style="26" customWidth="1"/>
    <col min="13" max="13" width="10.5703125" style="111" bestFit="1" customWidth="1"/>
    <col min="14" max="14" width="11.85546875" style="111" hidden="1" customWidth="1"/>
    <col min="15" max="15" width="9.85546875" customWidth="1"/>
  </cols>
  <sheetData>
    <row r="6" spans="1:17" s="32" customFormat="1" ht="6" customHeight="1" thickBot="1" x14ac:dyDescent="0.3">
      <c r="B6" s="26"/>
      <c r="C6" s="26"/>
      <c r="D6" s="26"/>
      <c r="E6" s="111"/>
      <c r="F6" s="111"/>
      <c r="J6" s="26"/>
      <c r="K6" s="26"/>
      <c r="L6" s="26"/>
      <c r="M6" s="111"/>
      <c r="N6" s="111"/>
    </row>
    <row r="7" spans="1:17" s="32" customFormat="1" ht="16.5" thickBot="1" x14ac:dyDescent="0.3">
      <c r="A7" s="197" t="s">
        <v>167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9"/>
    </row>
    <row r="8" spans="1:17" s="32" customFormat="1" x14ac:dyDescent="0.25">
      <c r="B8" s="107" t="s">
        <v>4</v>
      </c>
      <c r="C8" s="107" t="s">
        <v>5</v>
      </c>
      <c r="D8" s="107" t="s">
        <v>6</v>
      </c>
      <c r="E8" s="112" t="s">
        <v>7</v>
      </c>
      <c r="F8" s="112"/>
      <c r="G8" s="2" t="s">
        <v>8</v>
      </c>
      <c r="H8" s="36"/>
      <c r="J8" s="107" t="s">
        <v>4</v>
      </c>
      <c r="K8" s="107" t="s">
        <v>5</v>
      </c>
      <c r="L8" s="107" t="s">
        <v>6</v>
      </c>
      <c r="M8" s="112" t="s">
        <v>7</v>
      </c>
      <c r="N8" s="112"/>
      <c r="O8" s="2" t="s">
        <v>8</v>
      </c>
    </row>
    <row r="9" spans="1:17" s="32" customFormat="1" ht="15.75" thickBot="1" x14ac:dyDescent="0.3">
      <c r="A9" s="200" t="s">
        <v>169</v>
      </c>
      <c r="B9" s="200"/>
      <c r="C9" s="200"/>
      <c r="D9" s="200"/>
      <c r="E9" s="200"/>
      <c r="F9" s="200"/>
      <c r="G9" s="200"/>
      <c r="H9" s="26"/>
      <c r="I9" s="200" t="s">
        <v>168</v>
      </c>
      <c r="J9" s="200"/>
      <c r="K9" s="200"/>
      <c r="L9" s="200"/>
      <c r="M9" s="200"/>
      <c r="N9" s="200"/>
      <c r="O9" s="200"/>
    </row>
    <row r="10" spans="1:17" s="32" customFormat="1" x14ac:dyDescent="0.25">
      <c r="B10" s="31"/>
      <c r="C10" s="108"/>
      <c r="D10" s="37"/>
      <c r="E10" s="113"/>
      <c r="F10" s="129"/>
      <c r="G10" s="1"/>
      <c r="J10" s="31"/>
      <c r="K10" s="108"/>
      <c r="L10" s="37"/>
      <c r="M10" s="113"/>
      <c r="N10" s="129"/>
      <c r="O10" s="1"/>
    </row>
    <row r="11" spans="1:17" s="32" customFormat="1" x14ac:dyDescent="0.25">
      <c r="B11" s="29"/>
      <c r="C11" s="109"/>
      <c r="D11" s="33"/>
      <c r="E11" s="114"/>
      <c r="F11" s="129"/>
      <c r="G11" s="1"/>
      <c r="J11" s="29"/>
      <c r="K11" s="109"/>
      <c r="L11" s="33"/>
      <c r="M11" s="114"/>
      <c r="N11" s="129"/>
      <c r="O11" s="1"/>
      <c r="Q11" s="35"/>
    </row>
    <row r="12" spans="1:17" s="32" customFormat="1" x14ac:dyDescent="0.25">
      <c r="B12" s="29">
        <v>10</v>
      </c>
      <c r="C12" s="109" t="s">
        <v>3</v>
      </c>
      <c r="D12" s="33">
        <v>1</v>
      </c>
      <c r="E12" s="114">
        <v>12969.377999999999</v>
      </c>
      <c r="F12" s="129"/>
      <c r="G12" s="1"/>
      <c r="J12" s="29"/>
      <c r="K12" s="109"/>
      <c r="L12" s="33"/>
      <c r="M12" s="114"/>
      <c r="N12" s="129"/>
      <c r="O12" s="1"/>
      <c r="Q12" s="35"/>
    </row>
    <row r="13" spans="1:17" s="32" customFormat="1" ht="15.75" thickBot="1" x14ac:dyDescent="0.3">
      <c r="B13" s="30">
        <v>20</v>
      </c>
      <c r="C13" s="110" t="s">
        <v>3</v>
      </c>
      <c r="D13" s="34">
        <v>1</v>
      </c>
      <c r="E13" s="115">
        <v>24553.568020435876</v>
      </c>
      <c r="F13" s="129" t="b">
        <f>+AND(E13&lt;M13)</f>
        <v>1</v>
      </c>
      <c r="G13" s="1"/>
      <c r="J13" s="30">
        <v>20</v>
      </c>
      <c r="K13" s="110" t="s">
        <v>3</v>
      </c>
      <c r="L13" s="34">
        <v>1</v>
      </c>
      <c r="M13" s="115">
        <v>30080.010939171967</v>
      </c>
      <c r="N13" s="129" t="b">
        <f>+AND(M13&lt;E22)</f>
        <v>1</v>
      </c>
      <c r="O13" s="1"/>
      <c r="Q13" s="35"/>
    </row>
    <row r="14" spans="1:17" s="32" customFormat="1" x14ac:dyDescent="0.25">
      <c r="B14" s="201" t="s">
        <v>15</v>
      </c>
      <c r="C14" s="201"/>
      <c r="D14" s="201"/>
      <c r="E14" s="201"/>
      <c r="F14" s="201"/>
      <c r="G14" s="201"/>
      <c r="J14" s="201" t="s">
        <v>15</v>
      </c>
      <c r="K14" s="201"/>
      <c r="L14" s="201"/>
      <c r="M14" s="201"/>
      <c r="N14" s="201"/>
      <c r="O14" s="201"/>
      <c r="Q14" s="35"/>
    </row>
    <row r="15" spans="1:17" s="32" customFormat="1" x14ac:dyDescent="0.25">
      <c r="A15" s="202" t="s">
        <v>10</v>
      </c>
      <c r="B15" s="202"/>
      <c r="C15" s="202"/>
      <c r="D15" s="202"/>
      <c r="E15" s="202"/>
      <c r="F15" s="203"/>
      <c r="G15" s="202"/>
      <c r="I15" s="202" t="s">
        <v>10</v>
      </c>
      <c r="J15" s="202"/>
      <c r="K15" s="202"/>
      <c r="L15" s="202"/>
      <c r="M15" s="202"/>
      <c r="N15" s="203"/>
      <c r="O15" s="202"/>
    </row>
    <row r="16" spans="1:17" s="32" customFormat="1" x14ac:dyDescent="0.25">
      <c r="B16" s="26"/>
      <c r="C16" s="26"/>
      <c r="D16" s="26"/>
      <c r="E16" s="111"/>
      <c r="F16" s="111"/>
      <c r="J16" s="26"/>
      <c r="K16" s="26"/>
      <c r="L16" s="26"/>
      <c r="M16" s="111"/>
      <c r="N16" s="111"/>
    </row>
    <row r="17" spans="1:17" s="32" customFormat="1" x14ac:dyDescent="0.25">
      <c r="B17" s="107" t="s">
        <v>4</v>
      </c>
      <c r="C17" s="107" t="s">
        <v>5</v>
      </c>
      <c r="D17" s="107" t="s">
        <v>6</v>
      </c>
      <c r="E17" s="112" t="s">
        <v>7</v>
      </c>
      <c r="F17" s="112"/>
      <c r="G17" s="2" t="s">
        <v>8</v>
      </c>
      <c r="H17" s="36"/>
      <c r="J17" s="107"/>
      <c r="K17" s="107"/>
      <c r="L17" s="107"/>
      <c r="M17" s="112"/>
      <c r="N17" s="112"/>
      <c r="O17" s="2"/>
    </row>
    <row r="18" spans="1:17" s="32" customFormat="1" ht="15.75" thickBot="1" x14ac:dyDescent="0.3">
      <c r="A18" s="200" t="s">
        <v>170</v>
      </c>
      <c r="B18" s="200"/>
      <c r="C18" s="200"/>
      <c r="D18" s="200"/>
      <c r="E18" s="200"/>
      <c r="F18" s="200"/>
      <c r="G18" s="200"/>
      <c r="H18" s="26"/>
      <c r="I18" s="200"/>
      <c r="J18" s="200"/>
      <c r="K18" s="200"/>
      <c r="L18" s="200"/>
      <c r="M18" s="200"/>
      <c r="N18" s="200"/>
      <c r="O18" s="200"/>
    </row>
    <row r="19" spans="1:17" s="32" customFormat="1" x14ac:dyDescent="0.25">
      <c r="B19" s="31"/>
      <c r="C19" s="108"/>
      <c r="D19" s="37"/>
      <c r="E19" s="113"/>
      <c r="F19" s="129"/>
      <c r="G19" s="1"/>
      <c r="J19" s="31"/>
      <c r="K19" s="108"/>
      <c r="L19" s="37"/>
      <c r="M19" s="113"/>
      <c r="N19" s="129"/>
      <c r="O19" s="1"/>
    </row>
    <row r="20" spans="1:17" s="32" customFormat="1" x14ac:dyDescent="0.25">
      <c r="B20" s="29"/>
      <c r="C20" s="109"/>
      <c r="D20" s="33"/>
      <c r="E20" s="114"/>
      <c r="F20" s="129"/>
      <c r="G20" s="1"/>
      <c r="J20" s="29"/>
      <c r="K20" s="109"/>
      <c r="L20" s="33"/>
      <c r="M20" s="114"/>
      <c r="N20" s="129"/>
      <c r="O20" s="1"/>
      <c r="Q20" s="35"/>
    </row>
    <row r="21" spans="1:17" s="32" customFormat="1" x14ac:dyDescent="0.25">
      <c r="B21" s="29"/>
      <c r="C21" s="109"/>
      <c r="D21" s="33"/>
      <c r="E21" s="114"/>
      <c r="F21" s="129"/>
      <c r="G21" s="1"/>
      <c r="J21" s="29"/>
      <c r="K21" s="109"/>
      <c r="L21" s="33"/>
      <c r="M21" s="114"/>
      <c r="N21" s="129"/>
      <c r="O21" s="1"/>
      <c r="Q21" s="35"/>
    </row>
    <row r="22" spans="1:17" s="32" customFormat="1" ht="15.75" thickBot="1" x14ac:dyDescent="0.3">
      <c r="B22" s="30">
        <v>20</v>
      </c>
      <c r="C22" s="110" t="s">
        <v>3</v>
      </c>
      <c r="D22" s="34">
        <v>1</v>
      </c>
      <c r="E22" s="115">
        <v>42649.789728579963</v>
      </c>
      <c r="F22" s="129"/>
      <c r="G22" s="1"/>
      <c r="J22" s="30"/>
      <c r="K22" s="110"/>
      <c r="L22" s="34"/>
      <c r="M22" s="115"/>
      <c r="N22" s="129"/>
      <c r="O22" s="1"/>
      <c r="Q22" s="35"/>
    </row>
    <row r="23" spans="1:17" s="32" customFormat="1" x14ac:dyDescent="0.25">
      <c r="B23" s="201" t="s">
        <v>15</v>
      </c>
      <c r="C23" s="201"/>
      <c r="D23" s="201"/>
      <c r="E23" s="201"/>
      <c r="F23" s="201"/>
      <c r="G23" s="201"/>
      <c r="J23" s="248"/>
      <c r="K23" s="248"/>
      <c r="L23" s="248"/>
      <c r="M23" s="248"/>
      <c r="N23" s="248"/>
      <c r="O23" s="248"/>
      <c r="Q23" s="35"/>
    </row>
    <row r="24" spans="1:17" s="32" customFormat="1" x14ac:dyDescent="0.25">
      <c r="A24" s="202" t="s">
        <v>861</v>
      </c>
      <c r="B24" s="202"/>
      <c r="C24" s="202"/>
      <c r="D24" s="202"/>
      <c r="E24" s="202"/>
      <c r="F24" s="203"/>
      <c r="G24" s="202"/>
      <c r="I24" s="202"/>
      <c r="J24" s="202"/>
      <c r="K24" s="202"/>
      <c r="L24" s="202"/>
      <c r="M24" s="202"/>
      <c r="N24" s="203"/>
      <c r="O24" s="202"/>
    </row>
    <row r="25" spans="1:17" s="32" customFormat="1" x14ac:dyDescent="0.25">
      <c r="B25" s="26"/>
      <c r="C25" s="26"/>
      <c r="D25" s="26"/>
      <c r="E25" s="111"/>
      <c r="F25" s="111"/>
      <c r="J25" s="26"/>
      <c r="K25" s="26"/>
      <c r="L25" s="26"/>
      <c r="M25" s="111"/>
      <c r="N25" s="111"/>
    </row>
    <row r="26" spans="1:17" s="32" customFormat="1" x14ac:dyDescent="0.25">
      <c r="A26" s="92" t="s">
        <v>120</v>
      </c>
      <c r="B26" s="26"/>
      <c r="C26" s="26"/>
      <c r="D26" s="26"/>
      <c r="E26" s="111"/>
      <c r="F26" s="111"/>
      <c r="J26" s="26"/>
      <c r="K26" s="26"/>
      <c r="L26" s="26"/>
      <c r="M26" s="111"/>
      <c r="N26" s="111"/>
    </row>
  </sheetData>
  <sheetProtection algorithmName="SHA-512" hashValue="qGrcLIrEs2iszy+6GT/OQihJ9olSH4Z4JwVJ5/aLMO2cwzXQqdz459pwgDI7s3NCtQogZavHfeFuEsEA68qnfg==" saltValue="psmWUFRz+OE1m7yOzPZqdg==" spinCount="100000" sheet="1" objects="1" scenarios="1"/>
  <protectedRanges>
    <protectedRange sqref="G1:G1048576 O1:O1048576" name="Rango1"/>
  </protectedRanges>
  <mergeCells count="13">
    <mergeCell ref="A24:G24"/>
    <mergeCell ref="I24:O24"/>
    <mergeCell ref="I18:O18"/>
    <mergeCell ref="A18:G18"/>
    <mergeCell ref="A15:G15"/>
    <mergeCell ref="I15:O15"/>
    <mergeCell ref="B23:G23"/>
    <mergeCell ref="J23:O23"/>
    <mergeCell ref="A7:O7"/>
    <mergeCell ref="A9:G9"/>
    <mergeCell ref="I9:O9"/>
    <mergeCell ref="B14:G14"/>
    <mergeCell ref="J14:O14"/>
  </mergeCells>
  <hyperlinks>
    <hyperlink ref="B14:G14" r:id="rId1" display="Ver Ficha Técnica" xr:uid="{00000000-0004-0000-0200-000000000000}"/>
    <hyperlink ref="J14:O14" r:id="rId2" display="Ver Ficha Técnica" xr:uid="{00000000-0004-0000-0200-000001000000}"/>
    <hyperlink ref="B23:G23" r:id="rId3" display="Ver Ficha Técnica" xr:uid="{00000000-0004-0000-0200-000002000000}"/>
  </hyperlinks>
  <pageMargins left="0.7" right="0.7" top="0.75" bottom="0.75" header="0.3" footer="0.3"/>
  <pageSetup paperSize="9" scale="98" orientation="portrait" horizontalDpi="4294967295" verticalDpi="4294967295" r:id="rId4"/>
  <headerFooter>
    <oddHeader xml:space="preserve">&amp;C
</oddHeader>
    <oddFooter>&amp;C&amp;P</oddFooter>
  </headerFooter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Q46"/>
  <sheetViews>
    <sheetView zoomScaleNormal="100" workbookViewId="0">
      <selection activeCell="B1" sqref="B1:J1"/>
    </sheetView>
  </sheetViews>
  <sheetFormatPr baseColWidth="10" defaultRowHeight="15" x14ac:dyDescent="0.25"/>
  <cols>
    <col min="1" max="1" width="11.42578125" style="32" customWidth="1"/>
    <col min="2" max="2" width="4.42578125" style="32" customWidth="1"/>
    <col min="3" max="3" width="4.7109375" style="32" customWidth="1"/>
    <col min="4" max="4" width="3.5703125" style="32" customWidth="1"/>
    <col min="5" max="5" width="9.140625" style="32" customWidth="1"/>
    <col min="6" max="6" width="9.85546875" style="32" customWidth="1"/>
    <col min="7" max="7" width="1.42578125" style="32" customWidth="1"/>
    <col min="8" max="8" width="11.42578125" style="32"/>
    <col min="9" max="9" width="4.140625" style="32" customWidth="1"/>
    <col min="10" max="10" width="4.7109375" style="32" customWidth="1"/>
    <col min="11" max="11" width="3.5703125" style="32" customWidth="1"/>
    <col min="12" max="12" width="8.7109375" style="32" customWidth="1"/>
    <col min="13" max="13" width="9.85546875" style="32" customWidth="1"/>
    <col min="14" max="16384" width="11.42578125" style="32"/>
  </cols>
  <sheetData>
    <row r="1" spans="2:43" x14ac:dyDescent="0.25">
      <c r="B1" s="251" t="s">
        <v>62</v>
      </c>
      <c r="C1" s="251"/>
      <c r="D1" s="251"/>
      <c r="E1" s="251"/>
      <c r="F1" s="251"/>
      <c r="G1" s="251"/>
      <c r="H1" s="251"/>
      <c r="I1" s="251"/>
      <c r="J1" s="25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</row>
    <row r="2" spans="2:43" x14ac:dyDescent="0.25">
      <c r="B2" s="252" t="s">
        <v>63</v>
      </c>
      <c r="C2" s="253"/>
      <c r="D2" s="253"/>
      <c r="E2" s="254"/>
      <c r="F2" s="252" t="s">
        <v>64</v>
      </c>
      <c r="G2" s="253"/>
      <c r="H2" s="253"/>
      <c r="I2" s="253"/>
      <c r="J2" s="254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</row>
    <row r="3" spans="2:43" x14ac:dyDescent="0.25">
      <c r="B3" s="233" t="s">
        <v>65</v>
      </c>
      <c r="C3" s="234"/>
      <c r="D3" s="234"/>
      <c r="E3" s="235"/>
      <c r="F3" s="291" t="s">
        <v>66</v>
      </c>
      <c r="G3" s="292"/>
      <c r="H3" s="292"/>
      <c r="I3" s="255" t="s">
        <v>67</v>
      </c>
      <c r="J3" s="256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2:43" x14ac:dyDescent="0.25">
      <c r="B4" s="230" t="s">
        <v>68</v>
      </c>
      <c r="C4" s="231"/>
      <c r="D4" s="231"/>
      <c r="E4" s="232"/>
      <c r="F4" s="257" t="s">
        <v>69</v>
      </c>
      <c r="G4" s="258"/>
      <c r="H4" s="258"/>
      <c r="I4" s="249" t="s">
        <v>67</v>
      </c>
      <c r="J4" s="250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</row>
    <row r="5" spans="2:43" x14ac:dyDescent="0.25">
      <c r="B5" s="230" t="s">
        <v>70</v>
      </c>
      <c r="C5" s="231"/>
      <c r="D5" s="231"/>
      <c r="E5" s="232"/>
      <c r="F5" s="257" t="s">
        <v>71</v>
      </c>
      <c r="G5" s="258"/>
      <c r="H5" s="258"/>
      <c r="I5" s="249" t="s">
        <v>67</v>
      </c>
      <c r="J5" s="250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</row>
    <row r="6" spans="2:43" x14ac:dyDescent="0.25">
      <c r="B6" s="230" t="s">
        <v>72</v>
      </c>
      <c r="C6" s="231"/>
      <c r="D6" s="231"/>
      <c r="E6" s="232"/>
      <c r="F6" s="257" t="s">
        <v>73</v>
      </c>
      <c r="G6" s="258"/>
      <c r="H6" s="258"/>
      <c r="I6" s="249" t="s">
        <v>67</v>
      </c>
      <c r="J6" s="250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</row>
    <row r="7" spans="2:43" x14ac:dyDescent="0.25">
      <c r="B7" s="230" t="s">
        <v>74</v>
      </c>
      <c r="C7" s="231"/>
      <c r="D7" s="231"/>
      <c r="E7" s="232"/>
      <c r="F7" s="257" t="s">
        <v>75</v>
      </c>
      <c r="G7" s="258"/>
      <c r="H7" s="258"/>
      <c r="I7" s="249" t="s">
        <v>67</v>
      </c>
      <c r="J7" s="250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</row>
    <row r="8" spans="2:43" x14ac:dyDescent="0.25">
      <c r="B8" s="230" t="s">
        <v>76</v>
      </c>
      <c r="C8" s="231"/>
      <c r="D8" s="231"/>
      <c r="E8" s="232"/>
      <c r="F8" s="257" t="s">
        <v>77</v>
      </c>
      <c r="G8" s="258"/>
      <c r="H8" s="258"/>
      <c r="I8" s="249" t="s">
        <v>67</v>
      </c>
      <c r="J8" s="250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</row>
    <row r="9" spans="2:43" x14ac:dyDescent="0.25">
      <c r="B9" s="230" t="s">
        <v>78</v>
      </c>
      <c r="C9" s="231"/>
      <c r="D9" s="231"/>
      <c r="E9" s="232"/>
      <c r="F9" s="257" t="s">
        <v>79</v>
      </c>
      <c r="G9" s="258"/>
      <c r="H9" s="258"/>
      <c r="I9" s="249" t="s">
        <v>67</v>
      </c>
      <c r="J9" s="250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</row>
    <row r="10" spans="2:43" x14ac:dyDescent="0.25">
      <c r="B10" s="230" t="s">
        <v>80</v>
      </c>
      <c r="C10" s="231"/>
      <c r="D10" s="231"/>
      <c r="E10" s="232"/>
      <c r="F10" s="257" t="s">
        <v>81</v>
      </c>
      <c r="G10" s="258"/>
      <c r="H10" s="258"/>
      <c r="I10" s="249" t="s">
        <v>67</v>
      </c>
      <c r="J10" s="25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2:43" x14ac:dyDescent="0.25">
      <c r="B11" s="230" t="s">
        <v>82</v>
      </c>
      <c r="C11" s="231"/>
      <c r="D11" s="231"/>
      <c r="E11" s="232"/>
      <c r="F11" s="257" t="s">
        <v>83</v>
      </c>
      <c r="G11" s="258"/>
      <c r="H11" s="258"/>
      <c r="I11" s="249" t="s">
        <v>67</v>
      </c>
      <c r="J11" s="250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</row>
    <row r="12" spans="2:43" x14ac:dyDescent="0.25">
      <c r="B12" s="230" t="s">
        <v>84</v>
      </c>
      <c r="C12" s="231"/>
      <c r="D12" s="231"/>
      <c r="E12" s="232"/>
      <c r="F12" s="257" t="s">
        <v>85</v>
      </c>
      <c r="G12" s="258"/>
      <c r="H12" s="258"/>
      <c r="I12" s="249" t="s">
        <v>67</v>
      </c>
      <c r="J12" s="250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</row>
    <row r="13" spans="2:43" x14ac:dyDescent="0.25">
      <c r="B13" s="230" t="s">
        <v>86</v>
      </c>
      <c r="C13" s="231"/>
      <c r="D13" s="231"/>
      <c r="E13" s="232"/>
      <c r="F13" s="257" t="s">
        <v>87</v>
      </c>
      <c r="G13" s="258"/>
      <c r="H13" s="258"/>
      <c r="I13" s="249" t="s">
        <v>67</v>
      </c>
      <c r="J13" s="250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</row>
    <row r="14" spans="2:43" x14ac:dyDescent="0.25">
      <c r="B14" s="227" t="s">
        <v>88</v>
      </c>
      <c r="C14" s="228"/>
      <c r="D14" s="228"/>
      <c r="E14" s="229"/>
      <c r="F14" s="293" t="s">
        <v>89</v>
      </c>
      <c r="G14" s="294"/>
      <c r="H14" s="294"/>
      <c r="I14" s="266" t="s">
        <v>67</v>
      </c>
      <c r="J14" s="267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</row>
    <row r="15" spans="2:43" customFormat="1" x14ac:dyDescent="0.25">
      <c r="D15" s="5"/>
      <c r="G15" s="6"/>
      <c r="J15" s="32"/>
      <c r="K15" s="5"/>
    </row>
    <row r="16" spans="2:43" ht="15.75" thickBot="1" x14ac:dyDescent="0.3"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  <row r="17" spans="1:43" ht="16.5" thickBot="1" x14ac:dyDescent="0.3">
      <c r="A17" s="197" t="s">
        <v>130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9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pans="1:43" x14ac:dyDescent="0.25">
      <c r="A18" s="285" t="s">
        <v>121</v>
      </c>
      <c r="B18" s="286"/>
      <c r="C18" s="286"/>
      <c r="D18" s="286"/>
      <c r="E18" s="287"/>
      <c r="H18" s="285" t="s">
        <v>963</v>
      </c>
      <c r="I18" s="286"/>
      <c r="J18" s="286"/>
      <c r="K18" s="286"/>
      <c r="L18" s="287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1:43" x14ac:dyDescent="0.25">
      <c r="A19" s="288" t="s">
        <v>122</v>
      </c>
      <c r="B19" s="289"/>
      <c r="C19" s="290"/>
      <c r="D19" s="283" t="s">
        <v>123</v>
      </c>
      <c r="E19" s="284"/>
      <c r="H19" s="288" t="s">
        <v>122</v>
      </c>
      <c r="I19" s="289"/>
      <c r="J19" s="290"/>
      <c r="K19" s="283" t="s">
        <v>123</v>
      </c>
      <c r="L19" s="284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x14ac:dyDescent="0.25">
      <c r="A20" s="280" t="s">
        <v>128</v>
      </c>
      <c r="B20" s="281"/>
      <c r="C20" s="282"/>
      <c r="D20" s="283">
        <v>624</v>
      </c>
      <c r="E20" s="284"/>
      <c r="H20" s="280" t="s">
        <v>128</v>
      </c>
      <c r="I20" s="281"/>
      <c r="J20" s="282"/>
      <c r="K20" s="283">
        <v>672</v>
      </c>
      <c r="L20" s="284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x14ac:dyDescent="0.25">
      <c r="A21" s="280" t="s">
        <v>126</v>
      </c>
      <c r="B21" s="281"/>
      <c r="C21" s="282"/>
      <c r="D21" s="283">
        <v>150</v>
      </c>
      <c r="E21" s="284"/>
      <c r="H21" s="280" t="s">
        <v>126</v>
      </c>
      <c r="I21" s="281"/>
      <c r="J21" s="282"/>
      <c r="K21" s="283">
        <v>180</v>
      </c>
      <c r="L21" s="284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1:43" x14ac:dyDescent="0.25">
      <c r="A22" s="280" t="s">
        <v>129</v>
      </c>
      <c r="B22" s="281"/>
      <c r="C22" s="282"/>
      <c r="D22" s="283">
        <v>64</v>
      </c>
      <c r="E22" s="284"/>
      <c r="H22" s="280" t="s">
        <v>129</v>
      </c>
      <c r="I22" s="281"/>
      <c r="J22" s="282"/>
      <c r="K22" s="283">
        <v>48</v>
      </c>
      <c r="L22" s="284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ht="15.75" thickBot="1" x14ac:dyDescent="0.3">
      <c r="A23" s="268" t="s">
        <v>127</v>
      </c>
      <c r="B23" s="269"/>
      <c r="C23" s="270"/>
      <c r="D23" s="271">
        <v>36</v>
      </c>
      <c r="E23" s="272"/>
      <c r="H23" s="268" t="s">
        <v>127</v>
      </c>
      <c r="I23" s="269"/>
      <c r="J23" s="270"/>
      <c r="K23" s="271">
        <v>24</v>
      </c>
      <c r="L23" s="272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ht="15.75" thickBot="1" x14ac:dyDescent="0.3"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25">
      <c r="D25" s="285" t="s">
        <v>124</v>
      </c>
      <c r="E25" s="286"/>
      <c r="F25" s="286"/>
      <c r="G25" s="286"/>
      <c r="H25" s="287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pans="1:43" x14ac:dyDescent="0.25">
      <c r="D26" s="288" t="s">
        <v>122</v>
      </c>
      <c r="E26" s="289"/>
      <c r="F26" s="290"/>
      <c r="G26" s="283" t="s">
        <v>123</v>
      </c>
      <c r="H26" s="284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1:43" x14ac:dyDescent="0.25">
      <c r="D27" s="280" t="s">
        <v>835</v>
      </c>
      <c r="E27" s="281"/>
      <c r="F27" s="282"/>
      <c r="G27" s="283">
        <v>1950</v>
      </c>
      <c r="H27" s="284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</row>
    <row r="28" spans="1:43" x14ac:dyDescent="0.25">
      <c r="D28" s="280" t="s">
        <v>836</v>
      </c>
      <c r="E28" s="281"/>
      <c r="F28" s="282"/>
      <c r="G28" s="283">
        <v>960</v>
      </c>
      <c r="H28" s="284"/>
    </row>
    <row r="29" spans="1:43" x14ac:dyDescent="0.25">
      <c r="D29" s="280" t="s">
        <v>125</v>
      </c>
      <c r="E29" s="281"/>
      <c r="F29" s="282"/>
      <c r="G29" s="283">
        <v>624</v>
      </c>
      <c r="H29" s="284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1:43" x14ac:dyDescent="0.25">
      <c r="D30" s="280" t="s">
        <v>126</v>
      </c>
      <c r="E30" s="281"/>
      <c r="F30" s="282"/>
      <c r="G30" s="283">
        <v>150</v>
      </c>
      <c r="H30" s="284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1:43" ht="15.75" thickBot="1" x14ac:dyDescent="0.3">
      <c r="D31" s="268" t="s">
        <v>127</v>
      </c>
      <c r="E31" s="269"/>
      <c r="F31" s="270"/>
      <c r="G31" s="271">
        <v>22</v>
      </c>
      <c r="H31" s="272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</row>
    <row r="32" spans="1:43" ht="15.75" thickBot="1" x14ac:dyDescent="0.3"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</row>
    <row r="33" spans="1:43" ht="16.5" thickBot="1" x14ac:dyDescent="0.3">
      <c r="A33" s="197" t="s">
        <v>131</v>
      </c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9"/>
    </row>
    <row r="34" spans="1:43" ht="15.75" thickBot="1" x14ac:dyDescent="0.3">
      <c r="E34" s="275" t="s">
        <v>132</v>
      </c>
      <c r="F34" s="275"/>
      <c r="G34" s="275"/>
      <c r="H34" s="275"/>
      <c r="I34" s="275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</row>
    <row r="35" spans="1:43" x14ac:dyDescent="0.25">
      <c r="B35" s="259" t="s">
        <v>133</v>
      </c>
      <c r="C35" s="260"/>
      <c r="D35" s="260"/>
      <c r="E35" s="260"/>
      <c r="F35" s="263" t="s">
        <v>134</v>
      </c>
      <c r="G35" s="263"/>
      <c r="H35" s="263"/>
      <c r="I35" s="263"/>
      <c r="J35" s="264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</row>
    <row r="36" spans="1:43" ht="15.75" thickBot="1" x14ac:dyDescent="0.3">
      <c r="B36" s="276" t="s">
        <v>137</v>
      </c>
      <c r="C36" s="277"/>
      <c r="D36" s="277"/>
      <c r="E36" s="277"/>
      <c r="F36" s="278" t="s">
        <v>138</v>
      </c>
      <c r="G36" s="278"/>
      <c r="H36" s="278"/>
      <c r="I36" s="278"/>
      <c r="J36" s="279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</row>
    <row r="37" spans="1:43" x14ac:dyDescent="0.25">
      <c r="B37" s="259" t="s">
        <v>141</v>
      </c>
      <c r="C37" s="260"/>
      <c r="D37" s="260"/>
      <c r="E37" s="260"/>
      <c r="F37" s="263" t="s">
        <v>142</v>
      </c>
      <c r="G37" s="263"/>
      <c r="H37" s="263"/>
      <c r="I37" s="263"/>
      <c r="J37" s="264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</row>
    <row r="38" spans="1:43" ht="15.75" thickBot="1" x14ac:dyDescent="0.3">
      <c r="B38" s="261" t="s">
        <v>137</v>
      </c>
      <c r="C38" s="262"/>
      <c r="D38" s="262"/>
      <c r="E38" s="262"/>
      <c r="F38" s="262" t="s">
        <v>145</v>
      </c>
      <c r="G38" s="262"/>
      <c r="H38" s="262"/>
      <c r="I38" s="262"/>
      <c r="J38" s="265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</row>
    <row r="39" spans="1:43" x14ac:dyDescent="0.25">
      <c r="B39" s="273" t="s">
        <v>147</v>
      </c>
      <c r="C39" s="274"/>
      <c r="D39" s="274"/>
      <c r="E39" s="274"/>
      <c r="F39" s="263" t="s">
        <v>148</v>
      </c>
      <c r="G39" s="263"/>
      <c r="H39" s="263"/>
      <c r="I39" s="263"/>
      <c r="J39" s="264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</row>
    <row r="40" spans="1:43" ht="15.75" thickBot="1" x14ac:dyDescent="0.3">
      <c r="B40" s="261" t="s">
        <v>137</v>
      </c>
      <c r="C40" s="262"/>
      <c r="D40" s="262"/>
      <c r="E40" s="262"/>
      <c r="F40" s="262" t="s">
        <v>149</v>
      </c>
      <c r="G40" s="262"/>
      <c r="H40" s="262"/>
      <c r="I40" s="262"/>
      <c r="J40" s="265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</row>
    <row r="41" spans="1:43" x14ac:dyDescent="0.25">
      <c r="A41"/>
      <c r="B41" s="259" t="s">
        <v>135</v>
      </c>
      <c r="C41" s="260"/>
      <c r="D41" s="260"/>
      <c r="E41" s="260"/>
      <c r="F41" s="263" t="s">
        <v>136</v>
      </c>
      <c r="G41" s="263"/>
      <c r="H41" s="263"/>
      <c r="I41" s="263"/>
      <c r="J41" s="264"/>
      <c r="K41" s="5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</row>
    <row r="42" spans="1:43" ht="15.75" thickBot="1" x14ac:dyDescent="0.3">
      <c r="A42"/>
      <c r="B42" s="261" t="s">
        <v>139</v>
      </c>
      <c r="C42" s="262"/>
      <c r="D42" s="262"/>
      <c r="E42" s="262"/>
      <c r="F42" s="262" t="s">
        <v>140</v>
      </c>
      <c r="G42" s="262"/>
      <c r="H42" s="262"/>
      <c r="I42" s="262"/>
      <c r="J42" s="265"/>
      <c r="K42" s="5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</row>
    <row r="43" spans="1:43" x14ac:dyDescent="0.25">
      <c r="A43"/>
      <c r="B43" s="259" t="s">
        <v>143</v>
      </c>
      <c r="C43" s="260"/>
      <c r="D43" s="260"/>
      <c r="E43" s="260"/>
      <c r="F43" s="263" t="s">
        <v>144</v>
      </c>
      <c r="G43" s="263"/>
      <c r="H43" s="263"/>
      <c r="I43" s="263"/>
      <c r="J43" s="264"/>
      <c r="K43" s="5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</row>
    <row r="44" spans="1:43" ht="15.75" thickBot="1" x14ac:dyDescent="0.3">
      <c r="A44"/>
      <c r="B44" s="261" t="s">
        <v>137</v>
      </c>
      <c r="C44" s="262"/>
      <c r="D44" s="262"/>
      <c r="E44" s="262"/>
      <c r="F44" s="262" t="s">
        <v>146</v>
      </c>
      <c r="G44" s="262"/>
      <c r="H44" s="262"/>
      <c r="I44" s="262"/>
      <c r="J44" s="265"/>
      <c r="K44" s="5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</row>
    <row r="45" spans="1:43" customFormat="1" x14ac:dyDescent="0.25">
      <c r="D45" s="5"/>
      <c r="G45" s="6"/>
      <c r="J45" s="32"/>
      <c r="K45" s="5"/>
    </row>
    <row r="46" spans="1:43" customFormat="1" x14ac:dyDescent="0.25">
      <c r="D46" s="5"/>
      <c r="G46" s="6"/>
      <c r="J46" s="32"/>
      <c r="K46" s="5"/>
    </row>
  </sheetData>
  <sheetProtection algorithmName="SHA-512" hashValue="n1mqlsqDlL3YcknCct99ciXh4gHeH7kJdCw1VKoM6J60fszUh5wx8Mu1/OaDwySJbHeT31t8mxkraeypKjDNVA==" saltValue="PIFgv8fkNApxyJI7iQF4GQ==" spinCount="100000" sheet="1" objects="1" scenarios="1"/>
  <mergeCells count="97">
    <mergeCell ref="G28:H28"/>
    <mergeCell ref="B14:E14"/>
    <mergeCell ref="F14:H14"/>
    <mergeCell ref="F13:H13"/>
    <mergeCell ref="B8:E8"/>
    <mergeCell ref="B9:E9"/>
    <mergeCell ref="B10:E10"/>
    <mergeCell ref="B11:E11"/>
    <mergeCell ref="B12:E12"/>
    <mergeCell ref="F8:H8"/>
    <mergeCell ref="F9:H9"/>
    <mergeCell ref="B13:E13"/>
    <mergeCell ref="F11:H11"/>
    <mergeCell ref="F12:H12"/>
    <mergeCell ref="F7:H7"/>
    <mergeCell ref="B6:E6"/>
    <mergeCell ref="B7:E7"/>
    <mergeCell ref="F10:H10"/>
    <mergeCell ref="B2:E2"/>
    <mergeCell ref="B3:E3"/>
    <mergeCell ref="B4:E4"/>
    <mergeCell ref="B5:E5"/>
    <mergeCell ref="F3:H3"/>
    <mergeCell ref="F4:H4"/>
    <mergeCell ref="F5:H5"/>
    <mergeCell ref="K22:L22"/>
    <mergeCell ref="H23:J23"/>
    <mergeCell ref="K23:L23"/>
    <mergeCell ref="D19:E19"/>
    <mergeCell ref="A18:E18"/>
    <mergeCell ref="A19:C19"/>
    <mergeCell ref="A20:C20"/>
    <mergeCell ref="A21:C21"/>
    <mergeCell ref="A22:C22"/>
    <mergeCell ref="H18:L18"/>
    <mergeCell ref="H19:J19"/>
    <mergeCell ref="K19:L19"/>
    <mergeCell ref="H20:J20"/>
    <mergeCell ref="K20:L20"/>
    <mergeCell ref="H21:J21"/>
    <mergeCell ref="K21:L21"/>
    <mergeCell ref="D30:F30"/>
    <mergeCell ref="G30:H30"/>
    <mergeCell ref="A23:C23"/>
    <mergeCell ref="D20:E20"/>
    <mergeCell ref="D21:E21"/>
    <mergeCell ref="D22:E22"/>
    <mergeCell ref="D23:E23"/>
    <mergeCell ref="H22:J22"/>
    <mergeCell ref="D25:H25"/>
    <mergeCell ref="D26:F26"/>
    <mergeCell ref="G26:H26"/>
    <mergeCell ref="D27:F27"/>
    <mergeCell ref="G27:H27"/>
    <mergeCell ref="D29:F29"/>
    <mergeCell ref="G29:H29"/>
    <mergeCell ref="D28:F28"/>
    <mergeCell ref="A33:M33"/>
    <mergeCell ref="E34:I34"/>
    <mergeCell ref="B35:E35"/>
    <mergeCell ref="B36:E36"/>
    <mergeCell ref="F35:J35"/>
    <mergeCell ref="F36:J36"/>
    <mergeCell ref="B42:E42"/>
    <mergeCell ref="F41:J41"/>
    <mergeCell ref="F42:J42"/>
    <mergeCell ref="B37:E37"/>
    <mergeCell ref="B38:E38"/>
    <mergeCell ref="B39:E39"/>
    <mergeCell ref="I7:J7"/>
    <mergeCell ref="I8:J8"/>
    <mergeCell ref="I9:J9"/>
    <mergeCell ref="I10:J10"/>
    <mergeCell ref="I11:J11"/>
    <mergeCell ref="I12:J12"/>
    <mergeCell ref="B43:E43"/>
    <mergeCell ref="B44:E44"/>
    <mergeCell ref="F43:J43"/>
    <mergeCell ref="F44:J44"/>
    <mergeCell ref="I13:J13"/>
    <mergeCell ref="I14:J14"/>
    <mergeCell ref="F38:J38"/>
    <mergeCell ref="F37:J37"/>
    <mergeCell ref="B40:E40"/>
    <mergeCell ref="F39:J39"/>
    <mergeCell ref="F40:J40"/>
    <mergeCell ref="D31:F31"/>
    <mergeCell ref="G31:H31"/>
    <mergeCell ref="A17:M17"/>
    <mergeCell ref="B41:E41"/>
    <mergeCell ref="I6:J6"/>
    <mergeCell ref="B1:J1"/>
    <mergeCell ref="F2:J2"/>
    <mergeCell ref="I3:J3"/>
    <mergeCell ref="I4:J4"/>
    <mergeCell ref="I5:J5"/>
    <mergeCell ref="F6:H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J94"/>
  <sheetViews>
    <sheetView zoomScaleNormal="100" workbookViewId="0">
      <selection activeCell="A5" sqref="A5:I5"/>
    </sheetView>
  </sheetViews>
  <sheetFormatPr baseColWidth="10" defaultRowHeight="15" x14ac:dyDescent="0.25"/>
  <cols>
    <col min="1" max="1" width="5.7109375" style="39" bestFit="1" customWidth="1"/>
    <col min="2" max="2" width="8.7109375" style="39" bestFit="1" customWidth="1"/>
    <col min="3" max="4" width="9.28515625" style="39" bestFit="1" customWidth="1"/>
    <col min="5" max="5" width="9.7109375" style="39" customWidth="1"/>
    <col min="6" max="6" width="9.28515625" style="39" bestFit="1" customWidth="1"/>
    <col min="7" max="7" width="9.5703125" style="39" bestFit="1" customWidth="1"/>
    <col min="8" max="8" width="9" style="39" bestFit="1" customWidth="1"/>
    <col min="9" max="9" width="9.5703125" style="39" bestFit="1" customWidth="1"/>
    <col min="10" max="16384" width="11.42578125" style="39"/>
  </cols>
  <sheetData>
    <row r="1" spans="1:9" ht="20.100000000000001" customHeight="1" x14ac:dyDescent="0.25">
      <c r="B1" s="80"/>
      <c r="C1" s="80"/>
      <c r="D1" s="80"/>
      <c r="E1" s="80"/>
      <c r="F1" s="80"/>
    </row>
    <row r="2" spans="1:9" ht="20.100000000000001" customHeight="1" x14ac:dyDescent="0.25">
      <c r="A2" s="81"/>
      <c r="B2" s="82"/>
      <c r="C2" s="82"/>
      <c r="D2" s="82"/>
      <c r="E2" s="82"/>
      <c r="F2" s="82"/>
    </row>
    <row r="3" spans="1:9" ht="15" customHeight="1" x14ac:dyDescent="0.25">
      <c r="A3" s="81"/>
      <c r="B3" s="82"/>
      <c r="C3" s="82"/>
      <c r="D3" s="82"/>
      <c r="E3" s="82"/>
      <c r="F3" s="82"/>
    </row>
    <row r="4" spans="1:9" ht="15" customHeight="1" x14ac:dyDescent="0.25">
      <c r="A4" s="81"/>
      <c r="B4" s="82"/>
      <c r="C4" s="82"/>
      <c r="D4" s="82"/>
      <c r="E4" s="82"/>
      <c r="F4" s="82"/>
    </row>
    <row r="5" spans="1:9" ht="15.75" x14ac:dyDescent="0.25">
      <c r="A5" s="303" t="s">
        <v>171</v>
      </c>
      <c r="B5" s="303"/>
      <c r="C5" s="303"/>
      <c r="D5" s="303"/>
      <c r="E5" s="303"/>
      <c r="F5" s="303"/>
      <c r="G5" s="303"/>
      <c r="H5" s="303"/>
      <c r="I5" s="303"/>
    </row>
    <row r="6" spans="1:9" x14ac:dyDescent="0.25">
      <c r="A6" s="298" t="s">
        <v>172</v>
      </c>
      <c r="B6" s="298"/>
      <c r="C6" s="298"/>
      <c r="D6" s="298"/>
      <c r="E6" s="298"/>
      <c r="F6" s="298"/>
      <c r="G6" s="298"/>
      <c r="H6" s="298"/>
      <c r="I6" s="298"/>
    </row>
    <row r="7" spans="1:9" x14ac:dyDescent="0.25">
      <c r="A7" s="295" t="s">
        <v>173</v>
      </c>
      <c r="B7" s="296"/>
      <c r="C7" s="296"/>
      <c r="D7" s="296"/>
      <c r="E7" s="296"/>
      <c r="F7" s="296"/>
      <c r="G7" s="296"/>
      <c r="H7" s="296"/>
      <c r="I7" s="297"/>
    </row>
    <row r="8" spans="1:9" ht="24.75" x14ac:dyDescent="0.25">
      <c r="A8" s="40" t="s">
        <v>174</v>
      </c>
      <c r="B8" s="41" t="s">
        <v>175</v>
      </c>
      <c r="C8" s="42" t="s">
        <v>176</v>
      </c>
      <c r="D8" s="43" t="s">
        <v>177</v>
      </c>
      <c r="E8" s="44" t="s">
        <v>178</v>
      </c>
      <c r="F8" s="45" t="s">
        <v>179</v>
      </c>
      <c r="G8" s="45" t="s">
        <v>180</v>
      </c>
      <c r="H8" s="46" t="s">
        <v>181</v>
      </c>
      <c r="I8" s="47" t="s">
        <v>182</v>
      </c>
    </row>
    <row r="9" spans="1:9" x14ac:dyDescent="0.25">
      <c r="A9" s="48">
        <v>1</v>
      </c>
      <c r="B9" s="49" t="s">
        <v>183</v>
      </c>
      <c r="C9" s="49" t="s">
        <v>183</v>
      </c>
      <c r="D9" s="49" t="s">
        <v>183</v>
      </c>
      <c r="E9" s="50" t="s">
        <v>183</v>
      </c>
      <c r="F9" s="51" t="s">
        <v>183</v>
      </c>
      <c r="G9" s="51" t="s">
        <v>183</v>
      </c>
      <c r="H9" s="51" t="s">
        <v>183</v>
      </c>
      <c r="I9" s="52" t="s">
        <v>183</v>
      </c>
    </row>
    <row r="10" spans="1:9" x14ac:dyDescent="0.25">
      <c r="A10" s="53">
        <v>4</v>
      </c>
      <c r="B10" s="54" t="s">
        <v>183</v>
      </c>
      <c r="C10" s="54" t="s">
        <v>183</v>
      </c>
      <c r="D10" s="54" t="s">
        <v>183</v>
      </c>
      <c r="E10" s="55" t="s">
        <v>183</v>
      </c>
      <c r="F10" s="56" t="s">
        <v>183</v>
      </c>
      <c r="G10" s="56" t="s">
        <v>183</v>
      </c>
      <c r="H10" s="56" t="s">
        <v>183</v>
      </c>
      <c r="I10" s="57" t="s">
        <v>183</v>
      </c>
    </row>
    <row r="11" spans="1:9" x14ac:dyDescent="0.25">
      <c r="A11" s="48">
        <v>10</v>
      </c>
      <c r="B11" s="49" t="s">
        <v>183</v>
      </c>
      <c r="C11" s="49" t="s">
        <v>183</v>
      </c>
      <c r="D11" s="49" t="s">
        <v>183</v>
      </c>
      <c r="E11" s="50" t="s">
        <v>183</v>
      </c>
      <c r="F11" s="51" t="s">
        <v>183</v>
      </c>
      <c r="G11" s="51" t="s">
        <v>183</v>
      </c>
      <c r="H11" s="51" t="s">
        <v>183</v>
      </c>
      <c r="I11" s="52" t="s">
        <v>183</v>
      </c>
    </row>
    <row r="12" spans="1:9" x14ac:dyDescent="0.25">
      <c r="A12" s="58">
        <v>20</v>
      </c>
      <c r="B12" s="59" t="s">
        <v>183</v>
      </c>
      <c r="C12" s="59" t="s">
        <v>183</v>
      </c>
      <c r="D12" s="59" t="s">
        <v>183</v>
      </c>
      <c r="E12" s="60" t="s">
        <v>183</v>
      </c>
      <c r="F12" s="61" t="s">
        <v>183</v>
      </c>
      <c r="G12" s="61" t="s">
        <v>183</v>
      </c>
      <c r="H12" s="61" t="s">
        <v>183</v>
      </c>
      <c r="I12" s="62" t="s">
        <v>183</v>
      </c>
    </row>
    <row r="14" spans="1:9" x14ac:dyDescent="0.25">
      <c r="A14" s="295" t="s">
        <v>184</v>
      </c>
      <c r="B14" s="296"/>
      <c r="C14" s="296"/>
      <c r="D14" s="296"/>
      <c r="E14" s="296"/>
      <c r="F14" s="296"/>
      <c r="G14" s="296"/>
      <c r="H14" s="297"/>
    </row>
    <row r="15" spans="1:9" x14ac:dyDescent="0.25">
      <c r="A15" s="40" t="s">
        <v>174</v>
      </c>
      <c r="B15" s="41" t="s">
        <v>185</v>
      </c>
      <c r="C15" s="42" t="s">
        <v>186</v>
      </c>
      <c r="D15" s="42" t="s">
        <v>187</v>
      </c>
      <c r="E15" s="63" t="s">
        <v>188</v>
      </c>
      <c r="F15" s="64" t="s">
        <v>189</v>
      </c>
      <c r="G15" s="64" t="s">
        <v>190</v>
      </c>
      <c r="H15" s="46" t="s">
        <v>191</v>
      </c>
    </row>
    <row r="16" spans="1:9" x14ac:dyDescent="0.25">
      <c r="A16" s="48">
        <v>1</v>
      </c>
      <c r="B16" s="49" t="s">
        <v>183</v>
      </c>
      <c r="C16" s="49" t="s">
        <v>183</v>
      </c>
      <c r="D16" s="49" t="s">
        <v>183</v>
      </c>
      <c r="E16" s="50" t="s">
        <v>183</v>
      </c>
      <c r="F16" s="51" t="s">
        <v>183</v>
      </c>
      <c r="G16" s="51" t="s">
        <v>183</v>
      </c>
      <c r="H16" s="51" t="s">
        <v>183</v>
      </c>
    </row>
    <row r="17" spans="1:10" x14ac:dyDescent="0.25">
      <c r="A17" s="53">
        <v>4</v>
      </c>
      <c r="B17" s="54" t="s">
        <v>183</v>
      </c>
      <c r="C17" s="54" t="s">
        <v>183</v>
      </c>
      <c r="D17" s="54" t="s">
        <v>183</v>
      </c>
      <c r="E17" s="55" t="s">
        <v>183</v>
      </c>
      <c r="F17" s="56" t="s">
        <v>183</v>
      </c>
      <c r="G17" s="56" t="s">
        <v>183</v>
      </c>
      <c r="H17" s="56" t="s">
        <v>183</v>
      </c>
    </row>
    <row r="18" spans="1:10" x14ac:dyDescent="0.25">
      <c r="A18" s="48">
        <v>10</v>
      </c>
      <c r="B18" s="49" t="s">
        <v>183</v>
      </c>
      <c r="C18" s="49" t="s">
        <v>183</v>
      </c>
      <c r="D18" s="49" t="s">
        <v>183</v>
      </c>
      <c r="E18" s="50" t="s">
        <v>183</v>
      </c>
      <c r="F18" s="51" t="s">
        <v>183</v>
      </c>
      <c r="G18" s="51" t="s">
        <v>183</v>
      </c>
      <c r="H18" s="51" t="s">
        <v>183</v>
      </c>
    </row>
    <row r="19" spans="1:10" x14ac:dyDescent="0.25">
      <c r="A19" s="58">
        <v>20</v>
      </c>
      <c r="B19" s="59" t="s">
        <v>183</v>
      </c>
      <c r="C19" s="59" t="s">
        <v>183</v>
      </c>
      <c r="D19" s="59" t="s">
        <v>183</v>
      </c>
      <c r="E19" s="60" t="s">
        <v>183</v>
      </c>
      <c r="F19" s="61" t="s">
        <v>183</v>
      </c>
      <c r="G19" s="61" t="s">
        <v>183</v>
      </c>
      <c r="H19" s="61" t="s">
        <v>183</v>
      </c>
    </row>
    <row r="21" spans="1:10" x14ac:dyDescent="0.25">
      <c r="A21" s="295" t="s">
        <v>192</v>
      </c>
      <c r="B21" s="296"/>
      <c r="C21" s="297"/>
      <c r="F21" s="295" t="s">
        <v>193</v>
      </c>
      <c r="G21" s="296"/>
      <c r="H21" s="297"/>
    </row>
    <row r="22" spans="1:10" ht="24" x14ac:dyDescent="0.25">
      <c r="A22" s="40" t="s">
        <v>174</v>
      </c>
      <c r="B22" s="41" t="s">
        <v>10</v>
      </c>
      <c r="C22" s="42" t="s">
        <v>194</v>
      </c>
      <c r="F22" s="40" t="s">
        <v>174</v>
      </c>
      <c r="G22" s="41" t="s">
        <v>194</v>
      </c>
      <c r="H22" s="42" t="s">
        <v>177</v>
      </c>
      <c r="J22" s="65"/>
    </row>
    <row r="23" spans="1:10" x14ac:dyDescent="0.25">
      <c r="A23" s="48">
        <v>1</v>
      </c>
      <c r="B23" s="49" t="s">
        <v>183</v>
      </c>
      <c r="C23" s="49" t="s">
        <v>183</v>
      </c>
      <c r="F23" s="48">
        <v>1</v>
      </c>
      <c r="G23" s="49" t="s">
        <v>183</v>
      </c>
      <c r="H23" s="49" t="s">
        <v>183</v>
      </c>
    </row>
    <row r="24" spans="1:10" x14ac:dyDescent="0.25">
      <c r="A24" s="53">
        <v>4</v>
      </c>
      <c r="B24" s="54" t="s">
        <v>183</v>
      </c>
      <c r="C24" s="54" t="s">
        <v>183</v>
      </c>
      <c r="F24" s="53">
        <v>5</v>
      </c>
      <c r="G24" s="54" t="s">
        <v>183</v>
      </c>
      <c r="H24" s="54" t="s">
        <v>183</v>
      </c>
    </row>
    <row r="25" spans="1:10" x14ac:dyDescent="0.25">
      <c r="A25" s="48">
        <v>10</v>
      </c>
      <c r="B25" s="49" t="s">
        <v>183</v>
      </c>
      <c r="C25" s="49" t="s">
        <v>183</v>
      </c>
      <c r="F25" s="48">
        <v>10</v>
      </c>
      <c r="G25" s="49" t="s">
        <v>183</v>
      </c>
      <c r="H25" s="49" t="s">
        <v>183</v>
      </c>
    </row>
    <row r="26" spans="1:10" x14ac:dyDescent="0.25">
      <c r="A26" s="58">
        <v>20</v>
      </c>
      <c r="B26" s="59" t="s">
        <v>183</v>
      </c>
      <c r="C26" s="59" t="s">
        <v>183</v>
      </c>
      <c r="F26" s="58">
        <v>20</v>
      </c>
      <c r="G26" s="59" t="s">
        <v>183</v>
      </c>
      <c r="H26" s="59" t="s">
        <v>183</v>
      </c>
    </row>
    <row r="28" spans="1:10" x14ac:dyDescent="0.25">
      <c r="A28" s="295" t="s">
        <v>195</v>
      </c>
      <c r="B28" s="296"/>
      <c r="C28" s="296"/>
      <c r="D28" s="296"/>
      <c r="E28" s="296"/>
      <c r="F28" s="296"/>
      <c r="G28" s="296"/>
      <c r="H28" s="296"/>
      <c r="I28" s="297"/>
    </row>
    <row r="29" spans="1:10" ht="24.75" x14ac:dyDescent="0.25">
      <c r="A29" s="40" t="s">
        <v>196</v>
      </c>
      <c r="B29" s="41" t="s">
        <v>197</v>
      </c>
      <c r="C29" s="42" t="s">
        <v>198</v>
      </c>
      <c r="D29" s="43" t="s">
        <v>199</v>
      </c>
      <c r="E29" s="63" t="s">
        <v>200</v>
      </c>
      <c r="F29" s="64" t="s">
        <v>201</v>
      </c>
      <c r="G29" s="64" t="s">
        <v>202</v>
      </c>
      <c r="H29" s="46" t="s">
        <v>203</v>
      </c>
      <c r="I29" s="47" t="s">
        <v>204</v>
      </c>
    </row>
    <row r="30" spans="1:10" x14ac:dyDescent="0.25">
      <c r="A30" s="48">
        <v>60</v>
      </c>
      <c r="B30" s="49" t="s">
        <v>183</v>
      </c>
      <c r="C30" s="49" t="s">
        <v>183</v>
      </c>
      <c r="D30" s="49" t="s">
        <v>183</v>
      </c>
      <c r="E30" s="50" t="s">
        <v>183</v>
      </c>
      <c r="F30" s="51" t="s">
        <v>183</v>
      </c>
      <c r="G30" s="51" t="s">
        <v>183</v>
      </c>
      <c r="H30" s="51" t="s">
        <v>183</v>
      </c>
      <c r="I30" s="52" t="s">
        <v>183</v>
      </c>
    </row>
    <row r="31" spans="1:10" x14ac:dyDescent="0.25">
      <c r="A31" s="58">
        <v>240</v>
      </c>
      <c r="B31" s="59" t="s">
        <v>183</v>
      </c>
      <c r="C31" s="59" t="s">
        <v>183</v>
      </c>
      <c r="D31" s="59" t="s">
        <v>183</v>
      </c>
      <c r="E31" s="60" t="s">
        <v>183</v>
      </c>
      <c r="F31" s="61" t="s">
        <v>183</v>
      </c>
      <c r="G31" s="61" t="s">
        <v>183</v>
      </c>
      <c r="H31" s="61" t="s">
        <v>183</v>
      </c>
      <c r="I31" s="62" t="s">
        <v>183</v>
      </c>
    </row>
    <row r="35" spans="1:9" x14ac:dyDescent="0.25">
      <c r="A35" s="298" t="s">
        <v>205</v>
      </c>
      <c r="B35" s="298"/>
      <c r="C35" s="298"/>
      <c r="D35" s="298"/>
      <c r="E35" s="298"/>
      <c r="F35" s="298"/>
      <c r="G35" s="298"/>
      <c r="H35" s="298"/>
      <c r="I35" s="298"/>
    </row>
    <row r="36" spans="1:9" x14ac:dyDescent="0.25">
      <c r="A36" s="295" t="s">
        <v>944</v>
      </c>
      <c r="B36" s="296"/>
      <c r="C36" s="296"/>
      <c r="D36" s="296"/>
      <c r="E36" s="297"/>
    </row>
    <row r="37" spans="1:9" ht="24" x14ac:dyDescent="0.25">
      <c r="A37" s="40" t="s">
        <v>174</v>
      </c>
      <c r="B37" s="41" t="s">
        <v>10</v>
      </c>
      <c r="C37" s="42" t="s">
        <v>187</v>
      </c>
      <c r="D37" s="42" t="s">
        <v>206</v>
      </c>
      <c r="E37" s="63" t="s">
        <v>207</v>
      </c>
    </row>
    <row r="38" spans="1:9" x14ac:dyDescent="0.25">
      <c r="A38" s="66" t="s">
        <v>208</v>
      </c>
      <c r="B38" s="67" t="s">
        <v>183</v>
      </c>
      <c r="C38" s="49" t="s">
        <v>183</v>
      </c>
      <c r="D38" s="49" t="s">
        <v>183</v>
      </c>
      <c r="E38" s="50" t="s">
        <v>183</v>
      </c>
    </row>
    <row r="39" spans="1:9" x14ac:dyDescent="0.25">
      <c r="A39" s="68" t="s">
        <v>209</v>
      </c>
      <c r="B39" s="54" t="s">
        <v>183</v>
      </c>
      <c r="C39" s="54" t="s">
        <v>183</v>
      </c>
      <c r="D39" s="54" t="s">
        <v>183</v>
      </c>
      <c r="E39" s="55" t="s">
        <v>183</v>
      </c>
    </row>
    <row r="40" spans="1:9" x14ac:dyDescent="0.25">
      <c r="A40" s="66" t="s">
        <v>210</v>
      </c>
      <c r="B40" s="49" t="s">
        <v>183</v>
      </c>
      <c r="C40" s="49" t="s">
        <v>183</v>
      </c>
      <c r="D40" s="49" t="s">
        <v>183</v>
      </c>
      <c r="E40" s="50" t="s">
        <v>183</v>
      </c>
    </row>
    <row r="41" spans="1:9" x14ac:dyDescent="0.25">
      <c r="A41" s="68" t="s">
        <v>211</v>
      </c>
      <c r="B41" s="54" t="s">
        <v>183</v>
      </c>
      <c r="C41" s="54" t="s">
        <v>183</v>
      </c>
      <c r="D41" s="54" t="s">
        <v>183</v>
      </c>
      <c r="E41" s="55" t="s">
        <v>183</v>
      </c>
    </row>
    <row r="42" spans="1:9" x14ac:dyDescent="0.25">
      <c r="A42" s="69" t="s">
        <v>212</v>
      </c>
      <c r="B42" s="70" t="s">
        <v>183</v>
      </c>
      <c r="C42" s="70" t="s">
        <v>183</v>
      </c>
      <c r="D42" s="70" t="s">
        <v>183</v>
      </c>
      <c r="E42" s="72" t="s">
        <v>221</v>
      </c>
    </row>
    <row r="48" spans="1:9" x14ac:dyDescent="0.25">
      <c r="A48" s="295" t="s">
        <v>945</v>
      </c>
      <c r="B48" s="296"/>
      <c r="C48" s="296"/>
      <c r="D48" s="296"/>
      <c r="E48" s="296"/>
      <c r="F48" s="296"/>
      <c r="G48" s="296"/>
      <c r="H48" s="296"/>
      <c r="I48" s="297"/>
    </row>
    <row r="49" spans="1:9" ht="24.75" x14ac:dyDescent="0.25">
      <c r="A49" s="40" t="s">
        <v>174</v>
      </c>
      <c r="B49" s="41" t="s">
        <v>213</v>
      </c>
      <c r="C49" s="42" t="s">
        <v>214</v>
      </c>
      <c r="D49" s="43" t="s">
        <v>215</v>
      </c>
      <c r="E49" s="44" t="s">
        <v>216</v>
      </c>
      <c r="F49" s="64" t="s">
        <v>946</v>
      </c>
      <c r="G49" s="64" t="s">
        <v>217</v>
      </c>
      <c r="H49" s="45" t="s">
        <v>218</v>
      </c>
      <c r="I49" s="46" t="s">
        <v>219</v>
      </c>
    </row>
    <row r="50" spans="1:9" x14ac:dyDescent="0.25">
      <c r="A50" s="66" t="s">
        <v>208</v>
      </c>
      <c r="B50" s="49" t="s">
        <v>183</v>
      </c>
      <c r="C50" s="49" t="s">
        <v>183</v>
      </c>
      <c r="D50" s="49" t="s">
        <v>183</v>
      </c>
      <c r="E50" s="50" t="s">
        <v>183</v>
      </c>
      <c r="F50" s="51" t="s">
        <v>183</v>
      </c>
      <c r="G50" s="51" t="s">
        <v>183</v>
      </c>
      <c r="H50" s="51" t="s">
        <v>183</v>
      </c>
      <c r="I50" s="51" t="s">
        <v>183</v>
      </c>
    </row>
    <row r="51" spans="1:9" x14ac:dyDescent="0.25">
      <c r="A51" s="68" t="s">
        <v>209</v>
      </c>
      <c r="B51" s="54" t="s">
        <v>183</v>
      </c>
      <c r="C51" s="54" t="s">
        <v>183</v>
      </c>
      <c r="D51" s="54" t="s">
        <v>183</v>
      </c>
      <c r="E51" s="55" t="s">
        <v>183</v>
      </c>
      <c r="F51" s="56" t="s">
        <v>183</v>
      </c>
      <c r="G51" s="56" t="s">
        <v>183</v>
      </c>
      <c r="H51" s="56" t="s">
        <v>183</v>
      </c>
      <c r="I51" s="56" t="s">
        <v>183</v>
      </c>
    </row>
    <row r="52" spans="1:9" x14ac:dyDescent="0.25">
      <c r="A52" s="66" t="s">
        <v>210</v>
      </c>
      <c r="B52" s="49" t="s">
        <v>183</v>
      </c>
      <c r="C52" s="49" t="s">
        <v>183</v>
      </c>
      <c r="D52" s="49" t="s">
        <v>183</v>
      </c>
      <c r="E52" s="50" t="s">
        <v>183</v>
      </c>
      <c r="F52" s="51" t="s">
        <v>183</v>
      </c>
      <c r="G52" s="51" t="s">
        <v>183</v>
      </c>
      <c r="H52" s="51" t="s">
        <v>183</v>
      </c>
      <c r="I52" s="51" t="s">
        <v>183</v>
      </c>
    </row>
    <row r="53" spans="1:9" x14ac:dyDescent="0.25">
      <c r="A53" s="68" t="s">
        <v>211</v>
      </c>
      <c r="B53" s="54" t="s">
        <v>183</v>
      </c>
      <c r="C53" s="54" t="s">
        <v>183</v>
      </c>
      <c r="D53" s="54" t="s">
        <v>183</v>
      </c>
      <c r="E53" s="55" t="s">
        <v>183</v>
      </c>
      <c r="F53" s="56" t="s">
        <v>183</v>
      </c>
      <c r="G53" s="56" t="s">
        <v>183</v>
      </c>
      <c r="H53" s="56" t="s">
        <v>183</v>
      </c>
      <c r="I53" s="56" t="s">
        <v>183</v>
      </c>
    </row>
    <row r="54" spans="1:9" x14ac:dyDescent="0.25">
      <c r="A54" s="69" t="s">
        <v>212</v>
      </c>
      <c r="B54" s="70" t="s">
        <v>183</v>
      </c>
      <c r="C54" s="71" t="s">
        <v>221</v>
      </c>
      <c r="D54" s="71" t="s">
        <v>221</v>
      </c>
      <c r="E54" s="71" t="s">
        <v>221</v>
      </c>
      <c r="F54" s="72" t="s">
        <v>221</v>
      </c>
      <c r="G54" s="72" t="s">
        <v>221</v>
      </c>
      <c r="H54" s="72" t="s">
        <v>221</v>
      </c>
      <c r="I54" s="72" t="s">
        <v>221</v>
      </c>
    </row>
    <row r="56" spans="1:9" x14ac:dyDescent="0.25">
      <c r="A56" s="301" t="s">
        <v>945</v>
      </c>
      <c r="B56" s="302"/>
      <c r="C56" s="302"/>
      <c r="D56" s="302"/>
      <c r="E56" s="302"/>
      <c r="F56" s="302"/>
      <c r="G56" s="302"/>
      <c r="H56" s="302"/>
    </row>
    <row r="57" spans="1:9" ht="24.75" x14ac:dyDescent="0.25">
      <c r="A57" s="40" t="s">
        <v>174</v>
      </c>
      <c r="B57" s="47" t="s">
        <v>220</v>
      </c>
      <c r="C57" s="41" t="s">
        <v>222</v>
      </c>
      <c r="D57" s="42" t="s">
        <v>223</v>
      </c>
      <c r="E57" s="43" t="s">
        <v>224</v>
      </c>
      <c r="F57" s="63" t="s">
        <v>182</v>
      </c>
      <c r="G57" s="64" t="s">
        <v>225</v>
      </c>
      <c r="H57" s="64" t="s">
        <v>226</v>
      </c>
    </row>
    <row r="58" spans="1:9" x14ac:dyDescent="0.25">
      <c r="A58" s="66" t="s">
        <v>208</v>
      </c>
      <c r="B58" s="52" t="s">
        <v>183</v>
      </c>
      <c r="C58" s="49" t="s">
        <v>183</v>
      </c>
      <c r="D58" s="49" t="s">
        <v>183</v>
      </c>
      <c r="E58" s="49" t="s">
        <v>183</v>
      </c>
      <c r="F58" s="50" t="s">
        <v>183</v>
      </c>
      <c r="G58" s="51" t="s">
        <v>183</v>
      </c>
      <c r="H58" s="51" t="s">
        <v>183</v>
      </c>
    </row>
    <row r="59" spans="1:9" x14ac:dyDescent="0.25">
      <c r="A59" s="68" t="s">
        <v>209</v>
      </c>
      <c r="B59" s="57" t="s">
        <v>183</v>
      </c>
      <c r="C59" s="54" t="s">
        <v>183</v>
      </c>
      <c r="D59" s="54" t="s">
        <v>183</v>
      </c>
      <c r="E59" s="54" t="s">
        <v>183</v>
      </c>
      <c r="F59" s="55" t="s">
        <v>183</v>
      </c>
      <c r="G59" s="56" t="s">
        <v>183</v>
      </c>
      <c r="H59" s="56" t="s">
        <v>183</v>
      </c>
    </row>
    <row r="60" spans="1:9" x14ac:dyDescent="0.25">
      <c r="A60" s="66" t="s">
        <v>210</v>
      </c>
      <c r="B60" s="52" t="s">
        <v>183</v>
      </c>
      <c r="C60" s="49" t="s">
        <v>183</v>
      </c>
      <c r="D60" s="49" t="s">
        <v>183</v>
      </c>
      <c r="E60" s="49" t="s">
        <v>183</v>
      </c>
      <c r="F60" s="50" t="s">
        <v>183</v>
      </c>
      <c r="G60" s="51" t="s">
        <v>183</v>
      </c>
      <c r="H60" s="51" t="s">
        <v>183</v>
      </c>
    </row>
    <row r="61" spans="1:9" x14ac:dyDescent="0.25">
      <c r="A61" s="68" t="s">
        <v>211</v>
      </c>
      <c r="B61" s="57" t="s">
        <v>183</v>
      </c>
      <c r="C61" s="54" t="s">
        <v>183</v>
      </c>
      <c r="D61" s="54" t="s">
        <v>183</v>
      </c>
      <c r="E61" s="54" t="s">
        <v>183</v>
      </c>
      <c r="F61" s="55" t="s">
        <v>183</v>
      </c>
      <c r="G61" s="56" t="s">
        <v>183</v>
      </c>
      <c r="H61" s="56" t="s">
        <v>183</v>
      </c>
    </row>
    <row r="62" spans="1:9" x14ac:dyDescent="0.25">
      <c r="A62" s="69" t="s">
        <v>212</v>
      </c>
      <c r="B62" s="73" t="s">
        <v>183</v>
      </c>
      <c r="C62" s="74" t="s">
        <v>221</v>
      </c>
      <c r="D62" s="71" t="s">
        <v>221</v>
      </c>
      <c r="E62" s="71" t="s">
        <v>221</v>
      </c>
      <c r="F62" s="71" t="s">
        <v>221</v>
      </c>
      <c r="G62" s="72" t="s">
        <v>221</v>
      </c>
      <c r="H62" s="72" t="s">
        <v>221</v>
      </c>
    </row>
    <row r="64" spans="1:9" x14ac:dyDescent="0.25">
      <c r="A64" s="295" t="s">
        <v>947</v>
      </c>
      <c r="B64" s="296"/>
      <c r="C64" s="296"/>
      <c r="D64" s="296"/>
      <c r="E64" s="296"/>
      <c r="F64" s="296"/>
      <c r="G64" s="296"/>
      <c r="H64" s="296"/>
      <c r="I64" s="297"/>
    </row>
    <row r="65" spans="1:9" x14ac:dyDescent="0.25">
      <c r="A65" s="40" t="s">
        <v>174</v>
      </c>
      <c r="B65" s="41" t="s">
        <v>165</v>
      </c>
      <c r="C65" s="42" t="s">
        <v>227</v>
      </c>
      <c r="D65" s="42" t="s">
        <v>228</v>
      </c>
      <c r="E65" s="63" t="s">
        <v>229</v>
      </c>
      <c r="F65" s="64" t="s">
        <v>197</v>
      </c>
      <c r="G65" s="64" t="s">
        <v>230</v>
      </c>
      <c r="H65" s="46" t="s">
        <v>231</v>
      </c>
      <c r="I65" s="47" t="s">
        <v>181</v>
      </c>
    </row>
    <row r="66" spans="1:9" x14ac:dyDescent="0.25">
      <c r="A66" s="66" t="s">
        <v>208</v>
      </c>
      <c r="B66" s="49" t="s">
        <v>183</v>
      </c>
      <c r="C66" s="49" t="s">
        <v>183</v>
      </c>
      <c r="D66" s="49" t="s">
        <v>183</v>
      </c>
      <c r="E66" s="50" t="s">
        <v>183</v>
      </c>
      <c r="F66" s="51" t="s">
        <v>183</v>
      </c>
      <c r="G66" s="51" t="s">
        <v>183</v>
      </c>
      <c r="H66" s="51" t="s">
        <v>183</v>
      </c>
      <c r="I66" s="52" t="s">
        <v>183</v>
      </c>
    </row>
    <row r="67" spans="1:9" x14ac:dyDescent="0.25">
      <c r="A67" s="68" t="s">
        <v>209</v>
      </c>
      <c r="B67" s="54" t="s">
        <v>183</v>
      </c>
      <c r="C67" s="54" t="s">
        <v>183</v>
      </c>
      <c r="D67" s="54" t="s">
        <v>183</v>
      </c>
      <c r="E67" s="55" t="s">
        <v>183</v>
      </c>
      <c r="F67" s="56" t="s">
        <v>183</v>
      </c>
      <c r="G67" s="56" t="s">
        <v>183</v>
      </c>
      <c r="H67" s="56" t="s">
        <v>183</v>
      </c>
      <c r="I67" s="57" t="s">
        <v>183</v>
      </c>
    </row>
    <row r="68" spans="1:9" x14ac:dyDescent="0.25">
      <c r="A68" s="66" t="s">
        <v>210</v>
      </c>
      <c r="B68" s="49" t="s">
        <v>183</v>
      </c>
      <c r="C68" s="49" t="s">
        <v>183</v>
      </c>
      <c r="D68" s="49" t="s">
        <v>183</v>
      </c>
      <c r="E68" s="50" t="s">
        <v>183</v>
      </c>
      <c r="F68" s="51" t="s">
        <v>183</v>
      </c>
      <c r="G68" s="51" t="s">
        <v>183</v>
      </c>
      <c r="H68" s="51" t="s">
        <v>183</v>
      </c>
      <c r="I68" s="52" t="s">
        <v>183</v>
      </c>
    </row>
    <row r="69" spans="1:9" x14ac:dyDescent="0.25">
      <c r="A69" s="68" t="s">
        <v>211</v>
      </c>
      <c r="B69" s="54" t="s">
        <v>183</v>
      </c>
      <c r="C69" s="54" t="s">
        <v>183</v>
      </c>
      <c r="D69" s="54" t="s">
        <v>183</v>
      </c>
      <c r="E69" s="55" t="s">
        <v>183</v>
      </c>
      <c r="F69" s="56" t="s">
        <v>183</v>
      </c>
      <c r="G69" s="56" t="s">
        <v>183</v>
      </c>
      <c r="H69" s="56" t="s">
        <v>183</v>
      </c>
      <c r="I69" s="57" t="s">
        <v>183</v>
      </c>
    </row>
    <row r="70" spans="1:9" x14ac:dyDescent="0.25">
      <c r="A70" s="69" t="s">
        <v>212</v>
      </c>
      <c r="B70" s="70" t="s">
        <v>183</v>
      </c>
      <c r="C70" s="71" t="s">
        <v>221</v>
      </c>
      <c r="D70" s="71" t="s">
        <v>221</v>
      </c>
      <c r="E70" s="71" t="s">
        <v>221</v>
      </c>
      <c r="F70" s="72" t="s">
        <v>221</v>
      </c>
      <c r="G70" s="72" t="s">
        <v>221</v>
      </c>
      <c r="H70" s="72" t="s">
        <v>221</v>
      </c>
      <c r="I70" s="75" t="s">
        <v>221</v>
      </c>
    </row>
    <row r="72" spans="1:9" ht="15" customHeight="1" x14ac:dyDescent="0.25">
      <c r="A72" s="295" t="s">
        <v>947</v>
      </c>
      <c r="B72" s="296"/>
      <c r="C72" s="297"/>
      <c r="E72" s="299" t="s">
        <v>948</v>
      </c>
      <c r="F72" s="300"/>
      <c r="H72" s="299" t="s">
        <v>949</v>
      </c>
      <c r="I72" s="300"/>
    </row>
    <row r="73" spans="1:9" x14ac:dyDescent="0.25">
      <c r="A73" s="40" t="s">
        <v>174</v>
      </c>
      <c r="B73" s="41" t="s">
        <v>232</v>
      </c>
      <c r="C73" s="42" t="s">
        <v>233</v>
      </c>
      <c r="E73" s="40" t="s">
        <v>174</v>
      </c>
      <c r="F73" s="41" t="s">
        <v>100</v>
      </c>
      <c r="H73" s="40" t="s">
        <v>174</v>
      </c>
      <c r="I73" s="41" t="s">
        <v>102</v>
      </c>
    </row>
    <row r="74" spans="1:9" x14ac:dyDescent="0.25">
      <c r="A74" s="66" t="s">
        <v>208</v>
      </c>
      <c r="B74" s="49" t="s">
        <v>183</v>
      </c>
      <c r="C74" s="49" t="s">
        <v>183</v>
      </c>
      <c r="E74" s="66" t="s">
        <v>208</v>
      </c>
      <c r="F74" s="49" t="s">
        <v>183</v>
      </c>
      <c r="H74" s="66" t="s">
        <v>208</v>
      </c>
      <c r="I74" s="49" t="s">
        <v>183</v>
      </c>
    </row>
    <row r="75" spans="1:9" x14ac:dyDescent="0.25">
      <c r="A75" s="68" t="s">
        <v>209</v>
      </c>
      <c r="B75" s="54" t="s">
        <v>183</v>
      </c>
      <c r="C75" s="54" t="s">
        <v>183</v>
      </c>
      <c r="E75" s="68" t="s">
        <v>209</v>
      </c>
      <c r="F75" s="54" t="s">
        <v>183</v>
      </c>
      <c r="H75" s="68" t="s">
        <v>209</v>
      </c>
      <c r="I75" s="54" t="s">
        <v>183</v>
      </c>
    </row>
    <row r="76" spans="1:9" x14ac:dyDescent="0.25">
      <c r="A76" s="66" t="s">
        <v>210</v>
      </c>
      <c r="B76" s="49" t="s">
        <v>183</v>
      </c>
      <c r="C76" s="49" t="s">
        <v>183</v>
      </c>
      <c r="E76" s="66" t="s">
        <v>210</v>
      </c>
      <c r="F76" s="49" t="s">
        <v>183</v>
      </c>
      <c r="H76" s="66" t="s">
        <v>210</v>
      </c>
      <c r="I76" s="49" t="s">
        <v>183</v>
      </c>
    </row>
    <row r="77" spans="1:9" x14ac:dyDescent="0.25">
      <c r="A77" s="68" t="s">
        <v>211</v>
      </c>
      <c r="B77" s="54" t="s">
        <v>183</v>
      </c>
      <c r="C77" s="54" t="s">
        <v>183</v>
      </c>
      <c r="E77" s="68" t="s">
        <v>211</v>
      </c>
      <c r="F77" s="54" t="s">
        <v>183</v>
      </c>
      <c r="H77" s="68" t="s">
        <v>211</v>
      </c>
      <c r="I77" s="54" t="s">
        <v>183</v>
      </c>
    </row>
    <row r="78" spans="1:9" x14ac:dyDescent="0.25">
      <c r="A78" s="69" t="s">
        <v>212</v>
      </c>
      <c r="B78" s="74" t="s">
        <v>221</v>
      </c>
      <c r="C78" s="74" t="s">
        <v>221</v>
      </c>
      <c r="E78" s="76" t="s">
        <v>221</v>
      </c>
      <c r="F78" s="74" t="s">
        <v>221</v>
      </c>
      <c r="H78" s="69" t="s">
        <v>212</v>
      </c>
      <c r="I78" s="70" t="s">
        <v>183</v>
      </c>
    </row>
    <row r="80" spans="1:9" x14ac:dyDescent="0.25">
      <c r="A80" s="295" t="s">
        <v>950</v>
      </c>
      <c r="B80" s="296"/>
      <c r="C80" s="296"/>
      <c r="D80" s="297"/>
      <c r="E80" s="295" t="s">
        <v>234</v>
      </c>
      <c r="F80" s="296"/>
      <c r="G80" s="296"/>
      <c r="H80" s="296"/>
      <c r="I80" s="297"/>
    </row>
    <row r="81" spans="1:9" x14ac:dyDescent="0.25">
      <c r="A81" s="40" t="s">
        <v>174</v>
      </c>
      <c r="B81" s="41" t="s">
        <v>10</v>
      </c>
      <c r="C81" s="42" t="s">
        <v>187</v>
      </c>
      <c r="D81" s="42" t="s">
        <v>186</v>
      </c>
      <c r="E81" s="40" t="s">
        <v>174</v>
      </c>
      <c r="F81" s="41" t="s">
        <v>166</v>
      </c>
      <c r="G81" s="42" t="s">
        <v>235</v>
      </c>
      <c r="H81" s="42" t="s">
        <v>165</v>
      </c>
      <c r="I81" s="63" t="s">
        <v>10</v>
      </c>
    </row>
    <row r="82" spans="1:9" x14ac:dyDescent="0.25">
      <c r="A82" s="66" t="s">
        <v>208</v>
      </c>
      <c r="B82" s="67" t="s">
        <v>183</v>
      </c>
      <c r="C82" s="77" t="s">
        <v>221</v>
      </c>
      <c r="D82" s="77" t="s">
        <v>221</v>
      </c>
      <c r="E82" s="68" t="s">
        <v>209</v>
      </c>
      <c r="F82" s="77" t="s">
        <v>221</v>
      </c>
      <c r="G82" s="77" t="s">
        <v>221</v>
      </c>
      <c r="H82" s="54" t="s">
        <v>183</v>
      </c>
      <c r="I82" s="55" t="s">
        <v>183</v>
      </c>
    </row>
    <row r="83" spans="1:9" x14ac:dyDescent="0.25">
      <c r="A83" s="68" t="s">
        <v>209</v>
      </c>
      <c r="B83" s="54" t="s">
        <v>183</v>
      </c>
      <c r="C83" s="54" t="s">
        <v>183</v>
      </c>
      <c r="D83" s="54" t="s">
        <v>183</v>
      </c>
      <c r="E83" s="66" t="s">
        <v>210</v>
      </c>
      <c r="F83" s="49" t="s">
        <v>183</v>
      </c>
      <c r="G83" s="49" t="s">
        <v>183</v>
      </c>
      <c r="H83" s="49" t="s">
        <v>183</v>
      </c>
      <c r="I83" s="50" t="s">
        <v>183</v>
      </c>
    </row>
    <row r="84" spans="1:9" x14ac:dyDescent="0.25">
      <c r="A84" s="66" t="s">
        <v>210</v>
      </c>
      <c r="B84" s="49" t="s">
        <v>183</v>
      </c>
      <c r="C84" s="49" t="s">
        <v>183</v>
      </c>
      <c r="D84" s="49" t="s">
        <v>183</v>
      </c>
      <c r="E84" s="68" t="s">
        <v>211</v>
      </c>
      <c r="F84" s="54" t="s">
        <v>183</v>
      </c>
      <c r="G84" s="54" t="s">
        <v>183</v>
      </c>
      <c r="H84" s="54" t="s">
        <v>183</v>
      </c>
      <c r="I84" s="55" t="s">
        <v>183</v>
      </c>
    </row>
    <row r="85" spans="1:9" x14ac:dyDescent="0.25">
      <c r="A85" s="68" t="s">
        <v>211</v>
      </c>
      <c r="B85" s="54" t="s">
        <v>183</v>
      </c>
      <c r="C85" s="54" t="s">
        <v>183</v>
      </c>
      <c r="D85" s="54" t="s">
        <v>183</v>
      </c>
      <c r="E85" s="69" t="s">
        <v>212</v>
      </c>
      <c r="F85" s="74" t="s">
        <v>221</v>
      </c>
      <c r="G85" s="70" t="s">
        <v>183</v>
      </c>
      <c r="H85" s="74" t="s">
        <v>221</v>
      </c>
      <c r="I85" s="79" t="s">
        <v>221</v>
      </c>
    </row>
    <row r="86" spans="1:9" x14ac:dyDescent="0.25">
      <c r="A86" s="69" t="s">
        <v>212</v>
      </c>
      <c r="B86" s="70" t="s">
        <v>183</v>
      </c>
      <c r="C86" s="74" t="s">
        <v>221</v>
      </c>
      <c r="D86" s="74" t="s">
        <v>221</v>
      </c>
    </row>
    <row r="88" spans="1:9" x14ac:dyDescent="0.25">
      <c r="A88" s="304" t="s">
        <v>951</v>
      </c>
      <c r="B88" s="305"/>
      <c r="C88" s="305"/>
      <c r="D88" s="305"/>
      <c r="E88" s="306"/>
    </row>
    <row r="89" spans="1:9" ht="24" x14ac:dyDescent="0.25">
      <c r="A89" s="40" t="s">
        <v>174</v>
      </c>
      <c r="B89" s="41" t="s">
        <v>165</v>
      </c>
      <c r="C89" s="42" t="s">
        <v>213</v>
      </c>
      <c r="D89" s="42" t="s">
        <v>220</v>
      </c>
      <c r="E89" s="63" t="s">
        <v>224</v>
      </c>
    </row>
    <row r="90" spans="1:9" x14ac:dyDescent="0.25">
      <c r="A90" s="66" t="s">
        <v>208</v>
      </c>
      <c r="B90" s="67" t="s">
        <v>183</v>
      </c>
      <c r="C90" s="77" t="s">
        <v>221</v>
      </c>
      <c r="D90" s="77" t="s">
        <v>221</v>
      </c>
      <c r="E90" s="78" t="s">
        <v>221</v>
      </c>
    </row>
    <row r="91" spans="1:9" x14ac:dyDescent="0.25">
      <c r="A91" s="68" t="s">
        <v>209</v>
      </c>
      <c r="B91" s="54" t="s">
        <v>183</v>
      </c>
      <c r="C91" s="54" t="s">
        <v>183</v>
      </c>
      <c r="D91" s="54" t="s">
        <v>183</v>
      </c>
      <c r="E91" s="78" t="s">
        <v>221</v>
      </c>
    </row>
    <row r="92" spans="1:9" x14ac:dyDescent="0.25">
      <c r="A92" s="66" t="s">
        <v>210</v>
      </c>
      <c r="B92" s="49" t="s">
        <v>183</v>
      </c>
      <c r="C92" s="49" t="s">
        <v>183</v>
      </c>
      <c r="D92" s="49" t="s">
        <v>183</v>
      </c>
      <c r="E92" s="50" t="s">
        <v>183</v>
      </c>
    </row>
    <row r="93" spans="1:9" x14ac:dyDescent="0.25">
      <c r="A93" s="68" t="s">
        <v>211</v>
      </c>
      <c r="B93" s="54" t="s">
        <v>183</v>
      </c>
      <c r="C93" s="54" t="s">
        <v>183</v>
      </c>
      <c r="D93" s="54" t="s">
        <v>183</v>
      </c>
      <c r="E93" s="55" t="s">
        <v>183</v>
      </c>
    </row>
    <row r="94" spans="1:9" x14ac:dyDescent="0.25">
      <c r="A94" s="69" t="s">
        <v>212</v>
      </c>
      <c r="B94" s="79" t="s">
        <v>221</v>
      </c>
      <c r="C94" s="70" t="s">
        <v>183</v>
      </c>
      <c r="D94" s="79" t="s">
        <v>221</v>
      </c>
      <c r="E94" s="79" t="s">
        <v>221</v>
      </c>
    </row>
  </sheetData>
  <sheetProtection algorithmName="SHA-512" hashValue="FVqEYV2ZF7A9zTDaSbqquaZknb5Re2HopE+R0tr8lJ/bJB4qk2/eoV3Z76L3c04IyrYUoutnsx4XMTh5upv76Q==" saltValue="YT2lWtp0x9hqS4muUORIOQ==" spinCount="100000" sheet="1" objects="1" scenarios="1"/>
  <mergeCells count="18">
    <mergeCell ref="A88:E88"/>
    <mergeCell ref="A80:D80"/>
    <mergeCell ref="E80:I80"/>
    <mergeCell ref="A35:I35"/>
    <mergeCell ref="A36:E36"/>
    <mergeCell ref="A48:I48"/>
    <mergeCell ref="A5:I5"/>
    <mergeCell ref="A7:I7"/>
    <mergeCell ref="A14:H14"/>
    <mergeCell ref="A21:C21"/>
    <mergeCell ref="F21:H21"/>
    <mergeCell ref="A28:I28"/>
    <mergeCell ref="A6:I6"/>
    <mergeCell ref="A64:I64"/>
    <mergeCell ref="A72:C72"/>
    <mergeCell ref="E72:F72"/>
    <mergeCell ref="H72:I72"/>
    <mergeCell ref="A56:H5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U700"/>
  <sheetViews>
    <sheetView topLeftCell="A679" zoomScaleNormal="100" workbookViewId="0">
      <selection activeCell="D8" sqref="D8:D700"/>
    </sheetView>
  </sheetViews>
  <sheetFormatPr baseColWidth="10" defaultRowHeight="20.100000000000001" customHeight="1" x14ac:dyDescent="0.25"/>
  <cols>
    <col min="1" max="1" width="14" style="39" customWidth="1"/>
    <col min="2" max="2" width="45.85546875" style="39" bestFit="1" customWidth="1"/>
    <col min="3" max="3" width="15.85546875" style="39" bestFit="1" customWidth="1"/>
    <col min="4" max="4" width="11.85546875" style="104" bestFit="1" customWidth="1"/>
    <col min="5" max="16384" width="11.42578125" style="39"/>
  </cols>
  <sheetData>
    <row r="1" spans="1:21" ht="15" x14ac:dyDescent="0.25">
      <c r="A1" s="83"/>
      <c r="B1" s="84"/>
      <c r="C1" s="84"/>
      <c r="D1" s="101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</row>
    <row r="2" spans="1:21" ht="15" x14ac:dyDescent="0.25">
      <c r="A2" s="85"/>
      <c r="B2" s="86"/>
      <c r="C2" s="86"/>
      <c r="D2" s="102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1:21" ht="15" x14ac:dyDescent="0.25">
      <c r="A3" s="85"/>
      <c r="B3" s="86"/>
      <c r="C3" s="86"/>
      <c r="D3" s="102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</row>
    <row r="4" spans="1:21" ht="15" x14ac:dyDescent="0.25">
      <c r="A4" s="85"/>
      <c r="B4" s="86"/>
      <c r="C4" s="86"/>
      <c r="D4" s="102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</row>
    <row r="5" spans="1:21" ht="15" x14ac:dyDescent="0.25">
      <c r="A5" s="86"/>
      <c r="B5" s="86"/>
      <c r="C5" s="86"/>
      <c r="D5" s="102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</row>
    <row r="6" spans="1:21" ht="16.5" thickBot="1" x14ac:dyDescent="0.3">
      <c r="A6" s="307" t="s">
        <v>236</v>
      </c>
      <c r="B6" s="307"/>
      <c r="C6" s="307"/>
      <c r="D6" s="307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</row>
    <row r="7" spans="1:21" ht="15.75" thickBot="1" x14ac:dyDescent="0.3">
      <c r="A7" s="94"/>
      <c r="B7" s="94"/>
      <c r="C7" s="94"/>
      <c r="D7" s="10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</row>
    <row r="8" spans="1:21" ht="15" x14ac:dyDescent="0.25">
      <c r="A8" s="185" t="s">
        <v>237</v>
      </c>
      <c r="B8" s="186" t="s">
        <v>238</v>
      </c>
      <c r="C8" s="187" t="s">
        <v>239</v>
      </c>
      <c r="D8" s="188" t="s">
        <v>240</v>
      </c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</row>
    <row r="9" spans="1:21" s="93" customFormat="1" ht="14.25" x14ac:dyDescent="0.2">
      <c r="A9" s="171">
        <v>90011112</v>
      </c>
      <c r="B9" s="100" t="s">
        <v>241</v>
      </c>
      <c r="C9" s="170">
        <v>7798035371983</v>
      </c>
      <c r="D9" s="172">
        <f>+Netcolor!$E$276</f>
        <v>4251.516832110171</v>
      </c>
    </row>
    <row r="10" spans="1:21" s="93" customFormat="1" ht="14.25" x14ac:dyDescent="0.2">
      <c r="A10" s="171">
        <v>90011130</v>
      </c>
      <c r="B10" s="100" t="s">
        <v>265</v>
      </c>
      <c r="C10" s="170">
        <v>7798035371990</v>
      </c>
      <c r="D10" s="172">
        <f>+Netcolor!$E$275</f>
        <v>1674.7183201242337</v>
      </c>
    </row>
    <row r="11" spans="1:21" s="93" customFormat="1" ht="14.25" x14ac:dyDescent="0.2">
      <c r="A11" s="171">
        <v>90011212</v>
      </c>
      <c r="B11" s="100" t="s">
        <v>266</v>
      </c>
      <c r="C11" s="170">
        <v>7798035376193</v>
      </c>
      <c r="D11" s="172">
        <f>+Netcolor!$E$276</f>
        <v>4251.516832110171</v>
      </c>
    </row>
    <row r="12" spans="1:21" s="93" customFormat="1" ht="14.25" x14ac:dyDescent="0.2">
      <c r="A12" s="171">
        <v>90011230</v>
      </c>
      <c r="B12" s="100" t="s">
        <v>267</v>
      </c>
      <c r="C12" s="170">
        <v>7798035376209</v>
      </c>
      <c r="D12" s="172">
        <f>+Netcolor!$E$275</f>
        <v>1674.7183201242337</v>
      </c>
    </row>
    <row r="13" spans="1:21" s="93" customFormat="1" ht="14.25" x14ac:dyDescent="0.2">
      <c r="A13" s="171">
        <v>90011312</v>
      </c>
      <c r="B13" s="100" t="s">
        <v>268</v>
      </c>
      <c r="C13" s="170">
        <v>7798035376216</v>
      </c>
      <c r="D13" s="172">
        <f>+Netcolor!$E$276</f>
        <v>4251.516832110171</v>
      </c>
    </row>
    <row r="14" spans="1:21" s="93" customFormat="1" ht="14.25" x14ac:dyDescent="0.2">
      <c r="A14" s="171">
        <v>90011330</v>
      </c>
      <c r="B14" s="100" t="s">
        <v>269</v>
      </c>
      <c r="C14" s="170">
        <v>7798035376223</v>
      </c>
      <c r="D14" s="172">
        <f>+Netcolor!$E$275</f>
        <v>1674.7183201242337</v>
      </c>
    </row>
    <row r="15" spans="1:21" s="93" customFormat="1" ht="14.25" x14ac:dyDescent="0.2">
      <c r="A15" s="171">
        <v>90011412</v>
      </c>
      <c r="B15" s="100" t="s">
        <v>270</v>
      </c>
      <c r="C15" s="170">
        <v>7798035374991</v>
      </c>
      <c r="D15" s="172">
        <f>+Netcolor!$E$276</f>
        <v>4251.516832110171</v>
      </c>
    </row>
    <row r="16" spans="1:21" s="93" customFormat="1" ht="14.25" x14ac:dyDescent="0.2">
      <c r="A16" s="171">
        <v>90011430</v>
      </c>
      <c r="B16" s="100" t="s">
        <v>271</v>
      </c>
      <c r="C16" s="170">
        <v>7798035377695</v>
      </c>
      <c r="D16" s="172">
        <f>+Netcolor!$E$275</f>
        <v>1674.7183201242337</v>
      </c>
    </row>
    <row r="17" spans="1:4" s="93" customFormat="1" ht="14.25" x14ac:dyDescent="0.2">
      <c r="A17" s="171">
        <v>90011512</v>
      </c>
      <c r="B17" s="100" t="s">
        <v>272</v>
      </c>
      <c r="C17" s="170">
        <v>7798035377978</v>
      </c>
      <c r="D17" s="172">
        <f>+Netcolor!$E$276</f>
        <v>4251.516832110171</v>
      </c>
    </row>
    <row r="18" spans="1:4" s="93" customFormat="1" ht="14.25" x14ac:dyDescent="0.2">
      <c r="A18" s="171">
        <v>90011530</v>
      </c>
      <c r="B18" s="100" t="s">
        <v>273</v>
      </c>
      <c r="C18" s="170">
        <v>7798035377664</v>
      </c>
      <c r="D18" s="172">
        <f>+Netcolor!$E$275</f>
        <v>1674.7183201242337</v>
      </c>
    </row>
    <row r="19" spans="1:4" s="93" customFormat="1" ht="14.25" x14ac:dyDescent="0.2">
      <c r="A19" s="171">
        <v>90011612</v>
      </c>
      <c r="B19" s="100" t="s">
        <v>274</v>
      </c>
      <c r="C19" s="170">
        <v>7798035376230</v>
      </c>
      <c r="D19" s="172">
        <f>+Netcolor!$E$276</f>
        <v>4251.516832110171</v>
      </c>
    </row>
    <row r="20" spans="1:4" s="93" customFormat="1" ht="14.25" x14ac:dyDescent="0.2">
      <c r="A20" s="171">
        <v>90011630</v>
      </c>
      <c r="B20" s="100" t="s">
        <v>275</v>
      </c>
      <c r="C20" s="170">
        <v>7798035376247</v>
      </c>
      <c r="D20" s="172">
        <f>+Netcolor!$E$275</f>
        <v>1674.7183201242337</v>
      </c>
    </row>
    <row r="21" spans="1:4" s="93" customFormat="1" ht="14.25" x14ac:dyDescent="0.2">
      <c r="A21" s="171">
        <v>90011712</v>
      </c>
      <c r="B21" s="100" t="s">
        <v>276</v>
      </c>
      <c r="C21" s="170">
        <v>7798035376254</v>
      </c>
      <c r="D21" s="172">
        <f>+Netcolor!$E$276</f>
        <v>4251.516832110171</v>
      </c>
    </row>
    <row r="22" spans="1:4" s="93" customFormat="1" ht="14.25" x14ac:dyDescent="0.2">
      <c r="A22" s="171">
        <v>90011730</v>
      </c>
      <c r="B22" s="100" t="s">
        <v>277</v>
      </c>
      <c r="C22" s="170">
        <v>7798035376261</v>
      </c>
      <c r="D22" s="172">
        <f>+Netcolor!$E$275</f>
        <v>1674.7183201242337</v>
      </c>
    </row>
    <row r="23" spans="1:4" s="93" customFormat="1" ht="14.25" x14ac:dyDescent="0.2">
      <c r="A23" s="171">
        <v>90011812</v>
      </c>
      <c r="B23" s="100" t="s">
        <v>278</v>
      </c>
      <c r="C23" s="170">
        <v>7798035376278</v>
      </c>
      <c r="D23" s="172">
        <f>+Netcolor!$E$276</f>
        <v>4251.516832110171</v>
      </c>
    </row>
    <row r="24" spans="1:4" s="93" customFormat="1" ht="14.25" x14ac:dyDescent="0.2">
      <c r="A24" s="171">
        <v>90011830</v>
      </c>
      <c r="B24" s="100" t="s">
        <v>279</v>
      </c>
      <c r="C24" s="170">
        <v>7798035376285</v>
      </c>
      <c r="D24" s="172">
        <f>+Netcolor!$E$275</f>
        <v>1674.7183201242337</v>
      </c>
    </row>
    <row r="25" spans="1:4" s="93" customFormat="1" ht="14.25" x14ac:dyDescent="0.2">
      <c r="A25" s="171">
        <v>90011912</v>
      </c>
      <c r="B25" s="100" t="s">
        <v>280</v>
      </c>
      <c r="C25" s="170">
        <v>7798035371808</v>
      </c>
      <c r="D25" s="172">
        <f>+Netcolor!$E$276</f>
        <v>4251.516832110171</v>
      </c>
    </row>
    <row r="26" spans="1:4" s="93" customFormat="1" ht="14.25" x14ac:dyDescent="0.2">
      <c r="A26" s="171">
        <v>90011930</v>
      </c>
      <c r="B26" s="100" t="s">
        <v>281</v>
      </c>
      <c r="C26" s="170">
        <v>7798035377756</v>
      </c>
      <c r="D26" s="172">
        <f>+Netcolor!$E$275</f>
        <v>1674.7183201242337</v>
      </c>
    </row>
    <row r="27" spans="1:4" s="93" customFormat="1" ht="14.25" x14ac:dyDescent="0.2">
      <c r="A27" s="171">
        <v>90012012</v>
      </c>
      <c r="B27" s="100" t="s">
        <v>282</v>
      </c>
      <c r="C27" s="170">
        <v>7798035376292</v>
      </c>
      <c r="D27" s="172">
        <f>+Netcolor!$E$276</f>
        <v>4251.516832110171</v>
      </c>
    </row>
    <row r="28" spans="1:4" s="93" customFormat="1" ht="14.25" x14ac:dyDescent="0.2">
      <c r="A28" s="171">
        <v>90012030</v>
      </c>
      <c r="B28" s="100" t="s">
        <v>283</v>
      </c>
      <c r="C28" s="170">
        <v>7798035376308</v>
      </c>
      <c r="D28" s="172">
        <f>+Netcolor!$E$275</f>
        <v>1674.7183201242337</v>
      </c>
    </row>
    <row r="29" spans="1:4" s="93" customFormat="1" ht="14.25" x14ac:dyDescent="0.2">
      <c r="A29" s="171">
        <v>90012112</v>
      </c>
      <c r="B29" s="100" t="s">
        <v>284</v>
      </c>
      <c r="C29" s="170">
        <v>7798035376315</v>
      </c>
      <c r="D29" s="172">
        <f>+Netcolor!$E$276</f>
        <v>4251.516832110171</v>
      </c>
    </row>
    <row r="30" spans="1:4" s="93" customFormat="1" ht="14.25" x14ac:dyDescent="0.2">
      <c r="A30" s="171">
        <v>90012130</v>
      </c>
      <c r="B30" s="100" t="s">
        <v>285</v>
      </c>
      <c r="C30" s="170">
        <v>7798035376322</v>
      </c>
      <c r="D30" s="172">
        <f>+Netcolor!$E$275</f>
        <v>1674.7183201242337</v>
      </c>
    </row>
    <row r="31" spans="1:4" s="93" customFormat="1" ht="14.25" x14ac:dyDescent="0.2">
      <c r="A31" s="171">
        <v>90012212</v>
      </c>
      <c r="B31" s="100" t="s">
        <v>286</v>
      </c>
      <c r="C31" s="170">
        <v>7798035377770</v>
      </c>
      <c r="D31" s="172">
        <f>+Netcolor!$E$276</f>
        <v>4251.516832110171</v>
      </c>
    </row>
    <row r="32" spans="1:4" s="93" customFormat="1" ht="14.25" x14ac:dyDescent="0.2">
      <c r="A32" s="171">
        <v>90012230</v>
      </c>
      <c r="B32" s="100" t="s">
        <v>287</v>
      </c>
      <c r="C32" s="170">
        <v>7798035377657</v>
      </c>
      <c r="D32" s="172">
        <f>+Netcolor!$E$275</f>
        <v>1674.7183201242337</v>
      </c>
    </row>
    <row r="33" spans="1:4" s="93" customFormat="1" ht="14.25" x14ac:dyDescent="0.2">
      <c r="A33" s="171">
        <v>90012312</v>
      </c>
      <c r="B33" s="100" t="s">
        <v>288</v>
      </c>
      <c r="C33" s="170">
        <v>7798035376339</v>
      </c>
      <c r="D33" s="172">
        <f>+Netcolor!$E$276</f>
        <v>4251.516832110171</v>
      </c>
    </row>
    <row r="34" spans="1:4" s="93" customFormat="1" ht="14.25" x14ac:dyDescent="0.2">
      <c r="A34" s="171">
        <v>90012330</v>
      </c>
      <c r="B34" s="100" t="s">
        <v>289</v>
      </c>
      <c r="C34" s="170">
        <v>7798035376346</v>
      </c>
      <c r="D34" s="172">
        <f>+Netcolor!$E$275</f>
        <v>1674.7183201242337</v>
      </c>
    </row>
    <row r="35" spans="1:4" s="93" customFormat="1" ht="14.25" x14ac:dyDescent="0.2">
      <c r="A35" s="171">
        <v>90012412</v>
      </c>
      <c r="B35" s="100" t="s">
        <v>290</v>
      </c>
      <c r="C35" s="170">
        <v>7798035371792</v>
      </c>
      <c r="D35" s="172">
        <f>+Netcolor!$E$276</f>
        <v>4251.516832110171</v>
      </c>
    </row>
    <row r="36" spans="1:4" s="93" customFormat="1" ht="14.25" x14ac:dyDescent="0.2">
      <c r="A36" s="171">
        <v>90012430</v>
      </c>
      <c r="B36" s="100" t="s">
        <v>291</v>
      </c>
      <c r="C36" s="170">
        <v>7798035377749</v>
      </c>
      <c r="D36" s="172">
        <f>+Netcolor!$E$275</f>
        <v>1674.7183201242337</v>
      </c>
    </row>
    <row r="37" spans="1:4" s="93" customFormat="1" ht="14.25" x14ac:dyDescent="0.2">
      <c r="A37" s="171">
        <v>90012512</v>
      </c>
      <c r="B37" s="100" t="s">
        <v>292</v>
      </c>
      <c r="C37" s="170">
        <v>7798035371785</v>
      </c>
      <c r="D37" s="172">
        <f>+Netcolor!$E$276</f>
        <v>4251.516832110171</v>
      </c>
    </row>
    <row r="38" spans="1:4" s="93" customFormat="1" ht="14.25" x14ac:dyDescent="0.2">
      <c r="A38" s="171">
        <v>90012530</v>
      </c>
      <c r="B38" s="100" t="s">
        <v>293</v>
      </c>
      <c r="C38" s="170">
        <v>7798035377732</v>
      </c>
      <c r="D38" s="172">
        <f>+Netcolor!$E$275</f>
        <v>1674.7183201242337</v>
      </c>
    </row>
    <row r="39" spans="1:4" s="93" customFormat="1" ht="14.25" x14ac:dyDescent="0.2">
      <c r="A39" s="171">
        <v>90012612</v>
      </c>
      <c r="B39" s="100" t="s">
        <v>294</v>
      </c>
      <c r="C39" s="170">
        <v>7798035376353</v>
      </c>
      <c r="D39" s="172">
        <f>+Netcolor!$E$276</f>
        <v>4251.516832110171</v>
      </c>
    </row>
    <row r="40" spans="1:4" s="93" customFormat="1" ht="14.25" x14ac:dyDescent="0.2">
      <c r="A40" s="171">
        <v>90012630</v>
      </c>
      <c r="B40" s="100" t="s">
        <v>295</v>
      </c>
      <c r="C40" s="170">
        <v>7798035376360</v>
      </c>
      <c r="D40" s="172">
        <f>+Netcolor!$E$275</f>
        <v>1674.7183201242337</v>
      </c>
    </row>
    <row r="41" spans="1:4" s="93" customFormat="1" ht="14.25" x14ac:dyDescent="0.2">
      <c r="A41" s="171">
        <v>90012712</v>
      </c>
      <c r="B41" s="100" t="s">
        <v>296</v>
      </c>
      <c r="C41" s="170">
        <v>7798035376377</v>
      </c>
      <c r="D41" s="172">
        <f>+Netcolor!$E$276</f>
        <v>4251.516832110171</v>
      </c>
    </row>
    <row r="42" spans="1:4" s="93" customFormat="1" ht="14.25" x14ac:dyDescent="0.2">
      <c r="A42" s="171">
        <v>90012730</v>
      </c>
      <c r="B42" s="100" t="s">
        <v>297</v>
      </c>
      <c r="C42" s="170">
        <v>7798035376384</v>
      </c>
      <c r="D42" s="172">
        <f>+Netcolor!$E$275</f>
        <v>1674.7183201242337</v>
      </c>
    </row>
    <row r="43" spans="1:4" s="93" customFormat="1" ht="14.25" x14ac:dyDescent="0.2">
      <c r="A43" s="171">
        <v>90012812</v>
      </c>
      <c r="B43" s="100" t="s">
        <v>298</v>
      </c>
      <c r="C43" s="170">
        <v>7798035376391</v>
      </c>
      <c r="D43" s="172">
        <f>+Netcolor!$E$276</f>
        <v>4251.516832110171</v>
      </c>
    </row>
    <row r="44" spans="1:4" s="93" customFormat="1" ht="14.25" x14ac:dyDescent="0.2">
      <c r="A44" s="171">
        <v>90012830</v>
      </c>
      <c r="B44" s="100" t="s">
        <v>299</v>
      </c>
      <c r="C44" s="170">
        <v>7798035376407</v>
      </c>
      <c r="D44" s="172">
        <f>+Netcolor!$E$275</f>
        <v>1674.7183201242337</v>
      </c>
    </row>
    <row r="45" spans="1:4" s="93" customFormat="1" ht="14.25" x14ac:dyDescent="0.2">
      <c r="A45" s="171">
        <v>90012912</v>
      </c>
      <c r="B45" s="100" t="s">
        <v>300</v>
      </c>
      <c r="C45" s="170">
        <v>7798035377763</v>
      </c>
      <c r="D45" s="172">
        <f>+Netcolor!$E$276</f>
        <v>4251.516832110171</v>
      </c>
    </row>
    <row r="46" spans="1:4" s="93" customFormat="1" ht="14.25" x14ac:dyDescent="0.2">
      <c r="A46" s="171">
        <v>90012930</v>
      </c>
      <c r="B46" s="100" t="s">
        <v>301</v>
      </c>
      <c r="C46" s="170">
        <v>7798035377640</v>
      </c>
      <c r="D46" s="172">
        <f>+Netcolor!$E$275</f>
        <v>1674.7183201242337</v>
      </c>
    </row>
    <row r="47" spans="1:4" s="93" customFormat="1" ht="14.25" x14ac:dyDescent="0.2">
      <c r="A47" s="171">
        <v>90013012</v>
      </c>
      <c r="B47" s="100" t="s">
        <v>302</v>
      </c>
      <c r="C47" s="170">
        <v>7798035376414</v>
      </c>
      <c r="D47" s="172">
        <f>+Netcolor!$E$276</f>
        <v>4251.516832110171</v>
      </c>
    </row>
    <row r="48" spans="1:4" s="93" customFormat="1" ht="14.25" x14ac:dyDescent="0.2">
      <c r="A48" s="171">
        <v>90013030</v>
      </c>
      <c r="B48" s="100" t="s">
        <v>303</v>
      </c>
      <c r="C48" s="170">
        <v>7798035376421</v>
      </c>
      <c r="D48" s="172">
        <f>+Netcolor!$E$275</f>
        <v>1674.7183201242337</v>
      </c>
    </row>
    <row r="49" spans="1:4" s="93" customFormat="1" ht="14.25" x14ac:dyDescent="0.2">
      <c r="A49" s="171">
        <v>90013112</v>
      </c>
      <c r="B49" s="100" t="s">
        <v>304</v>
      </c>
      <c r="C49" s="170">
        <v>7798035377985</v>
      </c>
      <c r="D49" s="172">
        <f>+Netcolor!$E$276</f>
        <v>4251.516832110171</v>
      </c>
    </row>
    <row r="50" spans="1:4" s="93" customFormat="1" ht="14.25" x14ac:dyDescent="0.2">
      <c r="A50" s="171">
        <v>90013130</v>
      </c>
      <c r="B50" s="100" t="s">
        <v>305</v>
      </c>
      <c r="C50" s="170">
        <v>7798035377671</v>
      </c>
      <c r="D50" s="172">
        <f>+Netcolor!$E$275</f>
        <v>1674.7183201242337</v>
      </c>
    </row>
    <row r="51" spans="1:4" s="93" customFormat="1" ht="14.25" x14ac:dyDescent="0.2">
      <c r="A51" s="171">
        <v>90013212</v>
      </c>
      <c r="B51" s="100" t="s">
        <v>306</v>
      </c>
      <c r="C51" s="170">
        <v>7798035376438</v>
      </c>
      <c r="D51" s="172">
        <f>+Netcolor!$E$276</f>
        <v>4251.516832110171</v>
      </c>
    </row>
    <row r="52" spans="1:4" s="93" customFormat="1" ht="14.25" x14ac:dyDescent="0.2">
      <c r="A52" s="171">
        <v>90013230</v>
      </c>
      <c r="B52" s="100" t="s">
        <v>307</v>
      </c>
      <c r="C52" s="170">
        <v>7798035376445</v>
      </c>
      <c r="D52" s="172">
        <f>+Netcolor!$E$275</f>
        <v>1674.7183201242337</v>
      </c>
    </row>
    <row r="53" spans="1:4" s="93" customFormat="1" ht="14.25" x14ac:dyDescent="0.2">
      <c r="A53" s="171">
        <v>90013312</v>
      </c>
      <c r="B53" s="100" t="s">
        <v>308</v>
      </c>
      <c r="C53" s="170">
        <v>7798035376452</v>
      </c>
      <c r="D53" s="172">
        <f>+Netcolor!$E$276</f>
        <v>4251.516832110171</v>
      </c>
    </row>
    <row r="54" spans="1:4" s="93" customFormat="1" ht="14.25" x14ac:dyDescent="0.2">
      <c r="A54" s="171">
        <v>90013330</v>
      </c>
      <c r="B54" s="100" t="s">
        <v>309</v>
      </c>
      <c r="C54" s="170">
        <v>7798035376469</v>
      </c>
      <c r="D54" s="172">
        <f>+Netcolor!$E$275</f>
        <v>1674.7183201242337</v>
      </c>
    </row>
    <row r="55" spans="1:4" s="93" customFormat="1" ht="14.25" x14ac:dyDescent="0.2">
      <c r="A55" s="171">
        <v>90013412</v>
      </c>
      <c r="B55" s="100" t="s">
        <v>310</v>
      </c>
      <c r="C55" s="170">
        <v>7798035376476</v>
      </c>
      <c r="D55" s="172">
        <f>+Netcolor!$E$276</f>
        <v>4251.516832110171</v>
      </c>
    </row>
    <row r="56" spans="1:4" s="93" customFormat="1" ht="14.25" x14ac:dyDescent="0.2">
      <c r="A56" s="171">
        <v>90013430</v>
      </c>
      <c r="B56" s="100" t="s">
        <v>311</v>
      </c>
      <c r="C56" s="170">
        <v>7798035376483</v>
      </c>
      <c r="D56" s="172">
        <f>+Netcolor!$E$275</f>
        <v>1674.7183201242337</v>
      </c>
    </row>
    <row r="57" spans="1:4" s="93" customFormat="1" ht="14.25" x14ac:dyDescent="0.2">
      <c r="A57" s="171">
        <v>90013512</v>
      </c>
      <c r="B57" s="100" t="s">
        <v>312</v>
      </c>
      <c r="C57" s="170">
        <v>7798035376490</v>
      </c>
      <c r="D57" s="172">
        <f>+Netcolor!$E$276</f>
        <v>4251.516832110171</v>
      </c>
    </row>
    <row r="58" spans="1:4" s="93" customFormat="1" ht="14.25" x14ac:dyDescent="0.2">
      <c r="A58" s="171">
        <v>90013530</v>
      </c>
      <c r="B58" s="100" t="s">
        <v>313</v>
      </c>
      <c r="C58" s="170">
        <v>7798035376506</v>
      </c>
      <c r="D58" s="172">
        <f>+Netcolor!$E$275</f>
        <v>1674.7183201242337</v>
      </c>
    </row>
    <row r="59" spans="1:4" s="93" customFormat="1" ht="14.25" x14ac:dyDescent="0.2">
      <c r="A59" s="171">
        <v>90013612</v>
      </c>
      <c r="B59" s="100" t="s">
        <v>314</v>
      </c>
      <c r="C59" s="170">
        <v>7798035376513</v>
      </c>
      <c r="D59" s="172">
        <f>+Netcolor!$E$276</f>
        <v>4251.516832110171</v>
      </c>
    </row>
    <row r="60" spans="1:4" s="93" customFormat="1" ht="14.25" x14ac:dyDescent="0.2">
      <c r="A60" s="171">
        <v>90013630</v>
      </c>
      <c r="B60" s="100" t="s">
        <v>315</v>
      </c>
      <c r="C60" s="170">
        <v>7798035376520</v>
      </c>
      <c r="D60" s="172">
        <f>+Netcolor!$E$275</f>
        <v>1674.7183201242337</v>
      </c>
    </row>
    <row r="61" spans="1:4" s="93" customFormat="1" ht="14.25" x14ac:dyDescent="0.2">
      <c r="A61" s="171">
        <v>90013712</v>
      </c>
      <c r="B61" s="100" t="s">
        <v>316</v>
      </c>
      <c r="C61" s="170">
        <v>7798035376537</v>
      </c>
      <c r="D61" s="172">
        <f>+Netcolor!$E$276</f>
        <v>4251.516832110171</v>
      </c>
    </row>
    <row r="62" spans="1:4" s="93" customFormat="1" ht="14.25" x14ac:dyDescent="0.2">
      <c r="A62" s="171">
        <v>90013730</v>
      </c>
      <c r="B62" s="100" t="s">
        <v>317</v>
      </c>
      <c r="C62" s="170">
        <v>7798035376544</v>
      </c>
      <c r="D62" s="172">
        <f>+Netcolor!$E$275</f>
        <v>1674.7183201242337</v>
      </c>
    </row>
    <row r="63" spans="1:4" s="93" customFormat="1" ht="14.25" x14ac:dyDescent="0.2">
      <c r="A63" s="171">
        <v>90013812</v>
      </c>
      <c r="B63" s="100" t="s">
        <v>318</v>
      </c>
      <c r="C63" s="170">
        <v>7798035376551</v>
      </c>
      <c r="D63" s="172">
        <f>+Netcolor!$E$276</f>
        <v>4251.516832110171</v>
      </c>
    </row>
    <row r="64" spans="1:4" s="93" customFormat="1" ht="14.25" x14ac:dyDescent="0.2">
      <c r="A64" s="171">
        <v>90013830</v>
      </c>
      <c r="B64" s="100" t="s">
        <v>319</v>
      </c>
      <c r="C64" s="170">
        <v>7798035376568</v>
      </c>
      <c r="D64" s="172">
        <f>+Netcolor!$E$275</f>
        <v>1674.7183201242337</v>
      </c>
    </row>
    <row r="65" spans="1:4" s="93" customFormat="1" ht="14.25" x14ac:dyDescent="0.2">
      <c r="A65" s="171">
        <v>90013912</v>
      </c>
      <c r="B65" s="100" t="s">
        <v>320</v>
      </c>
      <c r="C65" s="170">
        <v>7798035376575</v>
      </c>
      <c r="D65" s="172">
        <f>+Netcolor!$E$276</f>
        <v>4251.516832110171</v>
      </c>
    </row>
    <row r="66" spans="1:4" s="93" customFormat="1" ht="14.25" x14ac:dyDescent="0.2">
      <c r="A66" s="171">
        <v>90013930</v>
      </c>
      <c r="B66" s="100" t="s">
        <v>321</v>
      </c>
      <c r="C66" s="170">
        <v>7798035376582</v>
      </c>
      <c r="D66" s="172">
        <f>+Netcolor!$E$275</f>
        <v>1674.7183201242337</v>
      </c>
    </row>
    <row r="67" spans="1:4" s="93" customFormat="1" ht="14.25" x14ac:dyDescent="0.2">
      <c r="A67" s="171">
        <v>90014012</v>
      </c>
      <c r="B67" s="100" t="s">
        <v>322</v>
      </c>
      <c r="C67" s="170">
        <v>7798035371761</v>
      </c>
      <c r="D67" s="172">
        <f>+Netcolor!$E$276</f>
        <v>4251.516832110171</v>
      </c>
    </row>
    <row r="68" spans="1:4" s="93" customFormat="1" ht="14.25" x14ac:dyDescent="0.2">
      <c r="A68" s="171">
        <v>90014030</v>
      </c>
      <c r="B68" s="100" t="s">
        <v>323</v>
      </c>
      <c r="C68" s="170">
        <v>7798035377718</v>
      </c>
      <c r="D68" s="172">
        <f>+Netcolor!$E$275</f>
        <v>1674.7183201242337</v>
      </c>
    </row>
    <row r="69" spans="1:4" s="93" customFormat="1" ht="14.25" x14ac:dyDescent="0.2">
      <c r="A69" s="171">
        <v>90014112</v>
      </c>
      <c r="B69" s="100" t="s">
        <v>324</v>
      </c>
      <c r="C69" s="170">
        <v>7798035376599</v>
      </c>
      <c r="D69" s="172">
        <f>+Netcolor!$E$276</f>
        <v>4251.516832110171</v>
      </c>
    </row>
    <row r="70" spans="1:4" s="93" customFormat="1" ht="14.25" x14ac:dyDescent="0.2">
      <c r="A70" s="171">
        <v>90014130</v>
      </c>
      <c r="B70" s="100" t="s">
        <v>325</v>
      </c>
      <c r="C70" s="170">
        <v>7798035376605</v>
      </c>
      <c r="D70" s="172">
        <f>+Netcolor!$E$275</f>
        <v>1674.7183201242337</v>
      </c>
    </row>
    <row r="71" spans="1:4" s="93" customFormat="1" ht="14.25" x14ac:dyDescent="0.2">
      <c r="A71" s="171">
        <v>90014212</v>
      </c>
      <c r="B71" s="100" t="s">
        <v>326</v>
      </c>
      <c r="C71" s="170">
        <v>7798035371778</v>
      </c>
      <c r="D71" s="172">
        <f>+Netcolor!$E$276</f>
        <v>4251.516832110171</v>
      </c>
    </row>
    <row r="72" spans="1:4" s="93" customFormat="1" ht="14.25" x14ac:dyDescent="0.2">
      <c r="A72" s="171">
        <v>90014230</v>
      </c>
      <c r="B72" s="100" t="s">
        <v>327</v>
      </c>
      <c r="C72" s="170">
        <v>7798035377725</v>
      </c>
      <c r="D72" s="172">
        <f>+Netcolor!$E$275</f>
        <v>1674.7183201242337</v>
      </c>
    </row>
    <row r="73" spans="1:4" s="93" customFormat="1" ht="14.25" x14ac:dyDescent="0.2">
      <c r="A73" s="171">
        <v>90014312</v>
      </c>
      <c r="B73" s="100" t="s">
        <v>328</v>
      </c>
      <c r="C73" s="170">
        <v>7798035374984</v>
      </c>
      <c r="D73" s="172">
        <f>+Netcolor!$E$276</f>
        <v>4251.516832110171</v>
      </c>
    </row>
    <row r="74" spans="1:4" s="93" customFormat="1" ht="14.25" x14ac:dyDescent="0.2">
      <c r="A74" s="171">
        <v>90014330</v>
      </c>
      <c r="B74" s="100" t="s">
        <v>329</v>
      </c>
      <c r="C74" s="170">
        <v>7798035377688</v>
      </c>
      <c r="D74" s="172">
        <f>+Netcolor!$E$275</f>
        <v>1674.7183201242337</v>
      </c>
    </row>
    <row r="75" spans="1:4" s="93" customFormat="1" ht="14.25" x14ac:dyDescent="0.2">
      <c r="A75" s="171">
        <v>90014412</v>
      </c>
      <c r="B75" s="100" t="s">
        <v>330</v>
      </c>
      <c r="C75" s="170">
        <v>7798035376612</v>
      </c>
      <c r="D75" s="172">
        <f>+Netcolor!$E$276</f>
        <v>4251.516832110171</v>
      </c>
    </row>
    <row r="76" spans="1:4" s="93" customFormat="1" ht="14.25" x14ac:dyDescent="0.2">
      <c r="A76" s="171">
        <v>90014430</v>
      </c>
      <c r="B76" s="100" t="s">
        <v>331</v>
      </c>
      <c r="C76" s="170">
        <v>7798035376629</v>
      </c>
      <c r="D76" s="172">
        <f>+Netcolor!$E$275</f>
        <v>1674.7183201242337</v>
      </c>
    </row>
    <row r="77" spans="1:4" s="93" customFormat="1" ht="14.25" x14ac:dyDescent="0.2">
      <c r="A77" s="171">
        <v>90014512</v>
      </c>
      <c r="B77" s="100" t="s">
        <v>332</v>
      </c>
      <c r="C77" s="170">
        <v>7798035376636</v>
      </c>
      <c r="D77" s="172">
        <f>+Netcolor!$E$276</f>
        <v>4251.516832110171</v>
      </c>
    </row>
    <row r="78" spans="1:4" s="93" customFormat="1" ht="14.25" x14ac:dyDescent="0.2">
      <c r="A78" s="171">
        <v>90014530</v>
      </c>
      <c r="B78" s="100" t="s">
        <v>333</v>
      </c>
      <c r="C78" s="170">
        <v>7798035376643</v>
      </c>
      <c r="D78" s="172">
        <f>+Netcolor!$E$275</f>
        <v>1674.7183201242337</v>
      </c>
    </row>
    <row r="79" spans="1:4" s="93" customFormat="1" ht="14.25" x14ac:dyDescent="0.2">
      <c r="A79" s="171">
        <v>90014612</v>
      </c>
      <c r="B79" s="100" t="s">
        <v>334</v>
      </c>
      <c r="C79" s="170">
        <v>7798035371754</v>
      </c>
      <c r="D79" s="172">
        <f>+Netcolor!$E$276</f>
        <v>4251.516832110171</v>
      </c>
    </row>
    <row r="80" spans="1:4" s="93" customFormat="1" ht="14.25" x14ac:dyDescent="0.2">
      <c r="A80" s="171">
        <v>90014630</v>
      </c>
      <c r="B80" s="100" t="s">
        <v>335</v>
      </c>
      <c r="C80" s="170">
        <v>7798035377701</v>
      </c>
      <c r="D80" s="172">
        <f>+Netcolor!$E$275</f>
        <v>1674.7183201242337</v>
      </c>
    </row>
    <row r="81" spans="1:4" s="93" customFormat="1" ht="14.25" x14ac:dyDescent="0.2">
      <c r="A81" s="171">
        <v>90107900</v>
      </c>
      <c r="B81" s="100" t="s">
        <v>336</v>
      </c>
      <c r="C81" s="170"/>
      <c r="D81" s="172">
        <f>+Netcolor!M275</f>
        <v>19618.008163460348</v>
      </c>
    </row>
    <row r="82" spans="1:4" s="93" customFormat="1" ht="14.25" x14ac:dyDescent="0.2">
      <c r="A82" s="171">
        <v>91050101</v>
      </c>
      <c r="B82" s="100" t="s">
        <v>337</v>
      </c>
      <c r="C82" s="170">
        <v>7798035377862</v>
      </c>
      <c r="D82" s="172">
        <f>+Netcolor!M128</f>
        <v>6538.8780816673452</v>
      </c>
    </row>
    <row r="83" spans="1:4" s="93" customFormat="1" ht="14.25" x14ac:dyDescent="0.2">
      <c r="A83" s="171">
        <v>91050104</v>
      </c>
      <c r="B83" s="100" t="s">
        <v>338</v>
      </c>
      <c r="C83" s="170">
        <v>7798035377879</v>
      </c>
      <c r="D83" s="172">
        <f>+Netcolor!M129</f>
        <v>22765.019452051412</v>
      </c>
    </row>
    <row r="84" spans="1:4" s="93" customFormat="1" ht="14.25" x14ac:dyDescent="0.2">
      <c r="A84" s="171">
        <v>91100101</v>
      </c>
      <c r="B84" s="100" t="s">
        <v>339</v>
      </c>
      <c r="C84" s="170">
        <v>7798035372744</v>
      </c>
      <c r="D84" s="172">
        <f>+Netcolor!$E$203</f>
        <v>8314.6024028402389</v>
      </c>
    </row>
    <row r="85" spans="1:4" s="93" customFormat="1" ht="14.25" x14ac:dyDescent="0.2">
      <c r="A85" s="171">
        <v>91100104</v>
      </c>
      <c r="B85" s="100" t="s">
        <v>340</v>
      </c>
      <c r="C85" s="170">
        <v>7798035373116</v>
      </c>
      <c r="D85" s="172">
        <f>+Netcolor!$E$204</f>
        <v>31848.664397544584</v>
      </c>
    </row>
    <row r="86" spans="1:4" s="93" customFormat="1" ht="14.25" x14ac:dyDescent="0.2">
      <c r="A86" s="171">
        <v>91100112</v>
      </c>
      <c r="B86" s="100" t="s">
        <v>341</v>
      </c>
      <c r="C86" s="170">
        <v>7798035372379</v>
      </c>
      <c r="D86" s="172">
        <f>+Netcolor!$E$202</f>
        <v>4930.5148856374626</v>
      </c>
    </row>
    <row r="87" spans="1:4" s="93" customFormat="1" ht="14.25" x14ac:dyDescent="0.2">
      <c r="A87" s="171">
        <v>91100114</v>
      </c>
      <c r="B87" s="100" t="s">
        <v>342</v>
      </c>
      <c r="C87" s="170">
        <v>7798035372003</v>
      </c>
      <c r="D87" s="172">
        <f>+Netcolor!$E$201</f>
        <v>3083.9233790848052</v>
      </c>
    </row>
    <row r="88" spans="1:4" s="93" customFormat="1" ht="14.25" x14ac:dyDescent="0.2">
      <c r="A88" s="171">
        <v>91100120</v>
      </c>
      <c r="B88" s="100" t="s">
        <v>343</v>
      </c>
      <c r="C88" s="170">
        <v>7798035373482</v>
      </c>
      <c r="D88" s="172">
        <f>+Netcolor!$E$205</f>
        <v>143771.84600796088</v>
      </c>
    </row>
    <row r="89" spans="1:4" s="93" customFormat="1" ht="14.25" x14ac:dyDescent="0.2">
      <c r="A89" s="171">
        <v>91100201</v>
      </c>
      <c r="B89" s="100" t="s">
        <v>344</v>
      </c>
      <c r="C89" s="170">
        <v>7798035372751</v>
      </c>
      <c r="D89" s="172">
        <f>+Netcolor!$E$203</f>
        <v>8314.6024028402389</v>
      </c>
    </row>
    <row r="90" spans="1:4" s="93" customFormat="1" ht="14.25" x14ac:dyDescent="0.2">
      <c r="A90" s="171">
        <v>91100204</v>
      </c>
      <c r="B90" s="100" t="s">
        <v>345</v>
      </c>
      <c r="C90" s="170">
        <v>7798035373123</v>
      </c>
      <c r="D90" s="172">
        <f>+Netcolor!$E$204</f>
        <v>31848.664397544584</v>
      </c>
    </row>
    <row r="91" spans="1:4" s="93" customFormat="1" ht="14.25" x14ac:dyDescent="0.2">
      <c r="A91" s="171">
        <v>91100212</v>
      </c>
      <c r="B91" s="100" t="s">
        <v>346</v>
      </c>
      <c r="C91" s="170">
        <v>7798035372386</v>
      </c>
      <c r="D91" s="172">
        <f>+Netcolor!$E$202</f>
        <v>4930.5148856374626</v>
      </c>
    </row>
    <row r="92" spans="1:4" s="93" customFormat="1" ht="14.25" x14ac:dyDescent="0.2">
      <c r="A92" s="171">
        <v>91100214</v>
      </c>
      <c r="B92" s="100" t="s">
        <v>347</v>
      </c>
      <c r="C92" s="170">
        <v>7798035372010</v>
      </c>
      <c r="D92" s="172">
        <f>+Netcolor!$E$201</f>
        <v>3083.9233790848052</v>
      </c>
    </row>
    <row r="93" spans="1:4" s="93" customFormat="1" ht="14.25" x14ac:dyDescent="0.2">
      <c r="A93" s="171">
        <v>91100220</v>
      </c>
      <c r="B93" s="100" t="s">
        <v>348</v>
      </c>
      <c r="C93" s="170">
        <v>7798035373499</v>
      </c>
      <c r="D93" s="172">
        <f>+Netcolor!$E$205</f>
        <v>143771.84600796088</v>
      </c>
    </row>
    <row r="94" spans="1:4" s="93" customFormat="1" ht="14.25" x14ac:dyDescent="0.2">
      <c r="A94" s="171">
        <v>91100301</v>
      </c>
      <c r="B94" s="100" t="s">
        <v>349</v>
      </c>
      <c r="C94" s="170">
        <v>7798035372768</v>
      </c>
      <c r="D94" s="172">
        <f>+Netcolor!$E$203</f>
        <v>8314.6024028402389</v>
      </c>
    </row>
    <row r="95" spans="1:4" s="93" customFormat="1" ht="14.25" x14ac:dyDescent="0.2">
      <c r="A95" s="171">
        <v>91100304</v>
      </c>
      <c r="B95" s="100" t="s">
        <v>350</v>
      </c>
      <c r="C95" s="170">
        <v>7798035373130</v>
      </c>
      <c r="D95" s="172">
        <f>+Netcolor!$E$204</f>
        <v>31848.664397544584</v>
      </c>
    </row>
    <row r="96" spans="1:4" s="93" customFormat="1" ht="14.25" x14ac:dyDescent="0.2">
      <c r="A96" s="171">
        <v>91100312</v>
      </c>
      <c r="B96" s="100" t="s">
        <v>351</v>
      </c>
      <c r="C96" s="170">
        <v>7798035372393</v>
      </c>
      <c r="D96" s="172">
        <f>+Netcolor!$E$202</f>
        <v>4930.5148856374626</v>
      </c>
    </row>
    <row r="97" spans="1:4" s="93" customFormat="1" ht="14.25" x14ac:dyDescent="0.2">
      <c r="A97" s="171">
        <v>91100314</v>
      </c>
      <c r="B97" s="100" t="s">
        <v>352</v>
      </c>
      <c r="C97" s="170">
        <v>7798035372027</v>
      </c>
      <c r="D97" s="172">
        <f>+Netcolor!$E$201</f>
        <v>3083.9233790848052</v>
      </c>
    </row>
    <row r="98" spans="1:4" s="93" customFormat="1" ht="14.25" x14ac:dyDescent="0.2">
      <c r="A98" s="171">
        <v>91100320</v>
      </c>
      <c r="B98" s="100" t="s">
        <v>353</v>
      </c>
      <c r="C98" s="170">
        <v>7798035373505</v>
      </c>
      <c r="D98" s="172">
        <f>+Netcolor!$E$205</f>
        <v>143771.84600796088</v>
      </c>
    </row>
    <row r="99" spans="1:4" s="93" customFormat="1" ht="14.25" x14ac:dyDescent="0.2">
      <c r="A99" s="171">
        <v>91100401</v>
      </c>
      <c r="B99" s="100" t="s">
        <v>354</v>
      </c>
      <c r="C99" s="170">
        <v>7798035372775</v>
      </c>
      <c r="D99" s="172">
        <f>+Netcolor!$E$203</f>
        <v>8314.6024028402389</v>
      </c>
    </row>
    <row r="100" spans="1:4" s="93" customFormat="1" ht="14.25" x14ac:dyDescent="0.2">
      <c r="A100" s="171">
        <v>91100404</v>
      </c>
      <c r="B100" s="100" t="s">
        <v>355</v>
      </c>
      <c r="C100" s="170">
        <v>7798035373147</v>
      </c>
      <c r="D100" s="172">
        <f>+Netcolor!$E$204</f>
        <v>31848.664397544584</v>
      </c>
    </row>
    <row r="101" spans="1:4" s="93" customFormat="1" ht="14.25" x14ac:dyDescent="0.2">
      <c r="A101" s="171">
        <v>91100412</v>
      </c>
      <c r="B101" s="100" t="s">
        <v>356</v>
      </c>
      <c r="C101" s="170">
        <v>7798035372409</v>
      </c>
      <c r="D101" s="172">
        <f>+Netcolor!$E$202</f>
        <v>4930.5148856374626</v>
      </c>
    </row>
    <row r="102" spans="1:4" s="93" customFormat="1" ht="14.25" x14ac:dyDescent="0.2">
      <c r="A102" s="171">
        <v>91100414</v>
      </c>
      <c r="B102" s="100" t="s">
        <v>357</v>
      </c>
      <c r="C102" s="170">
        <v>7798035372034</v>
      </c>
      <c r="D102" s="172">
        <f>+Netcolor!$E$201</f>
        <v>3083.9233790848052</v>
      </c>
    </row>
    <row r="103" spans="1:4" s="93" customFormat="1" ht="14.25" x14ac:dyDescent="0.2">
      <c r="A103" s="171">
        <v>91100420</v>
      </c>
      <c r="B103" s="100" t="s">
        <v>358</v>
      </c>
      <c r="C103" s="170">
        <v>7798035373512</v>
      </c>
      <c r="D103" s="172">
        <f>+Netcolor!$E$205</f>
        <v>143771.84600796088</v>
      </c>
    </row>
    <row r="104" spans="1:4" s="93" customFormat="1" ht="14.25" x14ac:dyDescent="0.2">
      <c r="A104" s="171">
        <v>91100501</v>
      </c>
      <c r="B104" s="100" t="s">
        <v>837</v>
      </c>
      <c r="C104" s="170">
        <v>7798035371068</v>
      </c>
      <c r="D104" s="172">
        <f>+'Mi Color'!E54</f>
        <v>5934.6975397150036</v>
      </c>
    </row>
    <row r="105" spans="1:4" s="93" customFormat="1" ht="14.25" x14ac:dyDescent="0.2">
      <c r="A105" s="171">
        <v>91100504</v>
      </c>
      <c r="B105" s="100" t="s">
        <v>838</v>
      </c>
      <c r="C105" s="170">
        <v>7798035371075</v>
      </c>
      <c r="D105" s="172">
        <f>+'Mi Color'!E55</f>
        <v>22033.637036497053</v>
      </c>
    </row>
    <row r="106" spans="1:4" s="93" customFormat="1" ht="14.25" x14ac:dyDescent="0.2">
      <c r="A106" s="171">
        <v>91100512</v>
      </c>
      <c r="B106" s="100" t="s">
        <v>900</v>
      </c>
      <c r="C106" s="170">
        <v>7798035373802</v>
      </c>
      <c r="D106" s="172">
        <f>+'Mi Color'!E53</f>
        <v>3574.8891426087316</v>
      </c>
    </row>
    <row r="107" spans="1:4" s="93" customFormat="1" ht="14.25" x14ac:dyDescent="0.2">
      <c r="A107" s="171">
        <v>91100514</v>
      </c>
      <c r="B107" s="100" t="s">
        <v>901</v>
      </c>
      <c r="C107" s="170">
        <v>7798035379873</v>
      </c>
      <c r="D107" s="172">
        <f>+'Mi Color'!E52</f>
        <v>2129.3226835417449</v>
      </c>
    </row>
    <row r="108" spans="1:4" s="93" customFormat="1" ht="14.25" x14ac:dyDescent="0.2">
      <c r="A108" s="171">
        <v>91100520</v>
      </c>
      <c r="B108" s="100" t="s">
        <v>958</v>
      </c>
      <c r="C108" s="170">
        <v>7798035379903</v>
      </c>
      <c r="D108" s="172">
        <f>+'Mi Color'!E56</f>
        <v>122206.37303726941</v>
      </c>
    </row>
    <row r="109" spans="1:4" s="93" customFormat="1" ht="14.25" x14ac:dyDescent="0.2">
      <c r="A109" s="171">
        <v>91100601</v>
      </c>
      <c r="B109" s="100" t="s">
        <v>858</v>
      </c>
      <c r="C109" s="170">
        <v>7798035371082</v>
      </c>
      <c r="D109" s="172">
        <f>+'Mi Color'!E63</f>
        <v>5118.1682320904993</v>
      </c>
    </row>
    <row r="110" spans="1:4" s="93" customFormat="1" ht="14.25" x14ac:dyDescent="0.2">
      <c r="A110" s="171">
        <v>91100604</v>
      </c>
      <c r="B110" s="100" t="s">
        <v>859</v>
      </c>
      <c r="C110" s="170">
        <v>7798035371099</v>
      </c>
      <c r="D110" s="172">
        <f>+'Mi Color'!E64</f>
        <v>18766.861938784357</v>
      </c>
    </row>
    <row r="111" spans="1:4" s="93" customFormat="1" ht="14.25" x14ac:dyDescent="0.2">
      <c r="A111" s="171">
        <v>91100612</v>
      </c>
      <c r="B111" s="100" t="s">
        <v>902</v>
      </c>
      <c r="C111" s="170">
        <v>7798035373819</v>
      </c>
      <c r="D111" s="172">
        <f>+'Mi Color'!E62</f>
        <v>2911.3720095030553</v>
      </c>
    </row>
    <row r="112" spans="1:4" s="93" customFormat="1" ht="14.25" x14ac:dyDescent="0.2">
      <c r="A112" s="171">
        <v>91100614</v>
      </c>
      <c r="B112" s="100" t="s">
        <v>903</v>
      </c>
      <c r="C112" s="170">
        <v>7798035370221</v>
      </c>
      <c r="D112" s="172">
        <f>+'Mi Color'!E61</f>
        <v>1773.3004261888802</v>
      </c>
    </row>
    <row r="113" spans="1:4" s="93" customFormat="1" ht="14.25" x14ac:dyDescent="0.2">
      <c r="A113" s="171">
        <v>91100620</v>
      </c>
      <c r="B113" s="100" t="s">
        <v>957</v>
      </c>
      <c r="C113" s="170">
        <v>7798035370955</v>
      </c>
      <c r="D113" s="172">
        <f>+'Mi Color'!E65</f>
        <v>87537.40392474395</v>
      </c>
    </row>
    <row r="114" spans="1:4" s="93" customFormat="1" ht="14.25" x14ac:dyDescent="0.2">
      <c r="A114" s="171">
        <v>91100801</v>
      </c>
      <c r="B114" s="100" t="s">
        <v>839</v>
      </c>
      <c r="C114" s="170">
        <v>7798035375325</v>
      </c>
      <c r="D114" s="172">
        <f>+'Mi Color'!E54</f>
        <v>5934.6975397150036</v>
      </c>
    </row>
    <row r="115" spans="1:4" s="93" customFormat="1" ht="14.25" x14ac:dyDescent="0.2">
      <c r="A115" s="171">
        <v>91100804</v>
      </c>
      <c r="B115" s="100" t="s">
        <v>840</v>
      </c>
      <c r="C115" s="170">
        <v>7798035375332</v>
      </c>
      <c r="D115" s="172">
        <f>+'Mi Color'!E55</f>
        <v>22033.637036497053</v>
      </c>
    </row>
    <row r="116" spans="1:4" s="93" customFormat="1" ht="14.25" x14ac:dyDescent="0.2">
      <c r="A116" s="171">
        <v>91100812</v>
      </c>
      <c r="B116" s="100" t="s">
        <v>905</v>
      </c>
      <c r="C116" s="170">
        <v>7798035370238</v>
      </c>
      <c r="D116" s="172">
        <f>+'Mi Color'!E53</f>
        <v>3574.8891426087316</v>
      </c>
    </row>
    <row r="117" spans="1:4" s="93" customFormat="1" ht="14.25" x14ac:dyDescent="0.2">
      <c r="A117" s="171">
        <v>91100814</v>
      </c>
      <c r="B117" s="100" t="s">
        <v>906</v>
      </c>
      <c r="C117" s="170">
        <v>7798035370245</v>
      </c>
      <c r="D117" s="172">
        <f>+'Mi Color'!E52</f>
        <v>2129.3226835417449</v>
      </c>
    </row>
    <row r="118" spans="1:4" s="93" customFormat="1" ht="14.25" x14ac:dyDescent="0.2">
      <c r="A118" s="171">
        <v>91100901</v>
      </c>
      <c r="B118" s="100" t="s">
        <v>359</v>
      </c>
      <c r="C118" s="170">
        <v>7798035372782</v>
      </c>
      <c r="D118" s="172">
        <f>+Netcolor!$E$214</f>
        <v>5435.0667392060022</v>
      </c>
    </row>
    <row r="119" spans="1:4" s="93" customFormat="1" ht="14.25" x14ac:dyDescent="0.2">
      <c r="A119" s="171">
        <v>91100904</v>
      </c>
      <c r="B119" s="100" t="s">
        <v>360</v>
      </c>
      <c r="C119" s="170">
        <v>7798035373154</v>
      </c>
      <c r="D119" s="172">
        <f>+Netcolor!$E$215</f>
        <v>19635.370495982388</v>
      </c>
    </row>
    <row r="120" spans="1:4" s="93" customFormat="1" ht="14.25" x14ac:dyDescent="0.2">
      <c r="A120" s="171">
        <v>91100912</v>
      </c>
      <c r="B120" s="100" t="s">
        <v>361</v>
      </c>
      <c r="C120" s="170">
        <v>7798035372416</v>
      </c>
      <c r="D120" s="172">
        <f>+Netcolor!$E$213</f>
        <v>3144.3768127267845</v>
      </c>
    </row>
    <row r="121" spans="1:4" s="93" customFormat="1" ht="14.25" x14ac:dyDescent="0.2">
      <c r="A121" s="171">
        <v>91100914</v>
      </c>
      <c r="B121" s="100" t="s">
        <v>362</v>
      </c>
      <c r="C121" s="170">
        <v>7798035372041</v>
      </c>
      <c r="D121" s="172">
        <f>+Netcolor!$E$212</f>
        <v>1976.1711959656907</v>
      </c>
    </row>
    <row r="122" spans="1:4" s="93" customFormat="1" ht="14.25" x14ac:dyDescent="0.2">
      <c r="A122" s="171">
        <v>91101101</v>
      </c>
      <c r="B122" s="100" t="s">
        <v>363</v>
      </c>
      <c r="C122" s="170">
        <v>7798035372799</v>
      </c>
      <c r="D122" s="172">
        <f>+Netcolor!$M$203</f>
        <v>7006.1549685073705</v>
      </c>
    </row>
    <row r="123" spans="1:4" s="93" customFormat="1" ht="14.25" x14ac:dyDescent="0.2">
      <c r="A123" s="171">
        <v>91101104</v>
      </c>
      <c r="B123" s="100" t="s">
        <v>364</v>
      </c>
      <c r="C123" s="170">
        <v>7798035373161</v>
      </c>
      <c r="D123" s="172">
        <f>+Netcolor!$M$204</f>
        <v>26104.363061691889</v>
      </c>
    </row>
    <row r="124" spans="1:4" s="93" customFormat="1" ht="14.25" x14ac:dyDescent="0.2">
      <c r="A124" s="171">
        <v>91101112</v>
      </c>
      <c r="B124" s="100" t="s">
        <v>365</v>
      </c>
      <c r="C124" s="170">
        <v>7798035372423</v>
      </c>
      <c r="D124" s="172">
        <f>+Netcolor!$M$202</f>
        <v>4433.5824410085697</v>
      </c>
    </row>
    <row r="125" spans="1:4" s="93" customFormat="1" ht="14.25" x14ac:dyDescent="0.2">
      <c r="A125" s="171">
        <v>91101114</v>
      </c>
      <c r="B125" s="100" t="s">
        <v>366</v>
      </c>
      <c r="C125" s="170">
        <v>7798035372058</v>
      </c>
      <c r="D125" s="172">
        <f>+Netcolor!$M$201</f>
        <v>2579.4279633215101</v>
      </c>
    </row>
    <row r="126" spans="1:4" s="93" customFormat="1" ht="14.25" x14ac:dyDescent="0.2">
      <c r="A126" s="171">
        <v>91101201</v>
      </c>
      <c r="B126" s="100" t="s">
        <v>841</v>
      </c>
      <c r="C126" s="170">
        <v>7798035375349</v>
      </c>
      <c r="D126" s="172">
        <f>+'Mi Color'!E54</f>
        <v>5934.6975397150036</v>
      </c>
    </row>
    <row r="127" spans="1:4" s="93" customFormat="1" ht="14.25" x14ac:dyDescent="0.2">
      <c r="A127" s="171">
        <v>91101204</v>
      </c>
      <c r="B127" s="100" t="s">
        <v>842</v>
      </c>
      <c r="C127" s="170">
        <v>7798035375356</v>
      </c>
      <c r="D127" s="172">
        <f>+'Mi Color'!E55</f>
        <v>22033.637036497053</v>
      </c>
    </row>
    <row r="128" spans="1:4" s="93" customFormat="1" ht="14.25" x14ac:dyDescent="0.2">
      <c r="A128" s="171">
        <v>91101212</v>
      </c>
      <c r="B128" s="100" t="s">
        <v>907</v>
      </c>
      <c r="C128" s="170">
        <v>7798035370269</v>
      </c>
      <c r="D128" s="172">
        <f>+'Mi Color'!E53</f>
        <v>3574.8891426087316</v>
      </c>
    </row>
    <row r="129" spans="1:4" s="93" customFormat="1" ht="14.25" x14ac:dyDescent="0.2">
      <c r="A129" s="171">
        <v>91101214</v>
      </c>
      <c r="B129" s="100" t="s">
        <v>908</v>
      </c>
      <c r="C129" s="170">
        <v>7798035370320</v>
      </c>
      <c r="D129" s="172">
        <f>+'Mi Color'!E52</f>
        <v>2129.3226835417449</v>
      </c>
    </row>
    <row r="130" spans="1:4" s="93" customFormat="1" ht="14.25" x14ac:dyDescent="0.2">
      <c r="A130" s="171">
        <v>91101301</v>
      </c>
      <c r="B130" s="100" t="s">
        <v>367</v>
      </c>
      <c r="C130" s="170">
        <v>7798035372805</v>
      </c>
      <c r="D130" s="172">
        <f>+Netcolor!$E$214</f>
        <v>5435.0667392060022</v>
      </c>
    </row>
    <row r="131" spans="1:4" s="93" customFormat="1" ht="14.25" x14ac:dyDescent="0.2">
      <c r="A131" s="171">
        <v>91101304</v>
      </c>
      <c r="B131" s="100" t="s">
        <v>368</v>
      </c>
      <c r="C131" s="170">
        <v>7798035373178</v>
      </c>
      <c r="D131" s="172">
        <f>+Netcolor!$E$215</f>
        <v>19635.370495982388</v>
      </c>
    </row>
    <row r="132" spans="1:4" s="93" customFormat="1" ht="14.25" x14ac:dyDescent="0.2">
      <c r="A132" s="171">
        <v>91101312</v>
      </c>
      <c r="B132" s="100" t="s">
        <v>369</v>
      </c>
      <c r="C132" s="170">
        <v>7798035372430</v>
      </c>
      <c r="D132" s="172">
        <f>+Netcolor!$E$213</f>
        <v>3144.3768127267845</v>
      </c>
    </row>
    <row r="133" spans="1:4" s="93" customFormat="1" ht="14.25" x14ac:dyDescent="0.2">
      <c r="A133" s="171">
        <v>91101314</v>
      </c>
      <c r="B133" s="100" t="s">
        <v>370</v>
      </c>
      <c r="C133" s="170">
        <v>7798035372065</v>
      </c>
      <c r="D133" s="172">
        <f>+Netcolor!$E$212</f>
        <v>1976.1711959656907</v>
      </c>
    </row>
    <row r="134" spans="1:4" s="93" customFormat="1" ht="14.25" x14ac:dyDescent="0.2">
      <c r="A134" s="171">
        <v>91101401</v>
      </c>
      <c r="B134" s="100" t="s">
        <v>843</v>
      </c>
      <c r="C134" s="170">
        <v>7798035375363</v>
      </c>
      <c r="D134" s="172">
        <f>+'Mi Color'!M54</f>
        <v>5685.0949788534845</v>
      </c>
    </row>
    <row r="135" spans="1:4" s="93" customFormat="1" ht="14.25" x14ac:dyDescent="0.2">
      <c r="A135" s="171">
        <v>91101404</v>
      </c>
      <c r="B135" s="100" t="s">
        <v>844</v>
      </c>
      <c r="C135" s="170">
        <v>7798035375370</v>
      </c>
      <c r="D135" s="172">
        <f>+'Mi Color'!M55</f>
        <v>21034.491529693401</v>
      </c>
    </row>
    <row r="136" spans="1:4" s="93" customFormat="1" ht="14.25" x14ac:dyDescent="0.2">
      <c r="A136" s="171">
        <v>91101412</v>
      </c>
      <c r="B136" s="100" t="s">
        <v>927</v>
      </c>
      <c r="C136" s="170">
        <v>7798035370337</v>
      </c>
      <c r="D136" s="172">
        <f>+'Mi Color'!M53</f>
        <v>3194.8353828845479</v>
      </c>
    </row>
    <row r="137" spans="1:4" s="93" customFormat="1" ht="14.25" x14ac:dyDescent="0.2">
      <c r="A137" s="171">
        <v>91101414</v>
      </c>
      <c r="B137" s="100" t="s">
        <v>928</v>
      </c>
      <c r="C137" s="170">
        <v>7798035370344</v>
      </c>
      <c r="D137" s="172">
        <f>+'Mi Color'!M52</f>
        <v>1915.0127638439003</v>
      </c>
    </row>
    <row r="138" spans="1:4" s="93" customFormat="1" ht="14.25" x14ac:dyDescent="0.2">
      <c r="A138" s="171">
        <v>91101501</v>
      </c>
      <c r="B138" s="100" t="s">
        <v>371</v>
      </c>
      <c r="C138" s="170">
        <v>7798035372812</v>
      </c>
      <c r="D138" s="172">
        <f>+Netcolor!$E$214</f>
        <v>5435.0667392060022</v>
      </c>
    </row>
    <row r="139" spans="1:4" s="93" customFormat="1" ht="14.25" x14ac:dyDescent="0.2">
      <c r="A139" s="171">
        <v>91101504</v>
      </c>
      <c r="B139" s="100" t="s">
        <v>372</v>
      </c>
      <c r="C139" s="170">
        <v>7798035373185</v>
      </c>
      <c r="D139" s="172">
        <f>+Netcolor!$E$215</f>
        <v>19635.370495982388</v>
      </c>
    </row>
    <row r="140" spans="1:4" s="93" customFormat="1" ht="14.25" x14ac:dyDescent="0.2">
      <c r="A140" s="171">
        <v>91101512</v>
      </c>
      <c r="B140" s="100" t="s">
        <v>373</v>
      </c>
      <c r="C140" s="170">
        <v>7798035372447</v>
      </c>
      <c r="D140" s="172">
        <f>+Netcolor!$E$213</f>
        <v>3144.3768127267845</v>
      </c>
    </row>
    <row r="141" spans="1:4" s="93" customFormat="1" ht="14.25" x14ac:dyDescent="0.2">
      <c r="A141" s="171">
        <v>91101514</v>
      </c>
      <c r="B141" s="100" t="s">
        <v>374</v>
      </c>
      <c r="C141" s="170">
        <v>7798035372072</v>
      </c>
      <c r="D141" s="172">
        <f>+Netcolor!$E$212</f>
        <v>1976.1711959656907</v>
      </c>
    </row>
    <row r="142" spans="1:4" s="93" customFormat="1" ht="14.25" x14ac:dyDescent="0.2">
      <c r="A142" s="171">
        <v>91101520</v>
      </c>
      <c r="B142" s="100" t="s">
        <v>375</v>
      </c>
      <c r="C142" s="170">
        <v>7798035373550</v>
      </c>
      <c r="D142" s="172">
        <f>+Netcolor!$E$216</f>
        <v>90584.445653433359</v>
      </c>
    </row>
    <row r="143" spans="1:4" s="93" customFormat="1" ht="14.25" x14ac:dyDescent="0.2">
      <c r="A143" s="171">
        <v>91101701</v>
      </c>
      <c r="B143" s="100" t="s">
        <v>376</v>
      </c>
      <c r="C143" s="170">
        <v>7798035372829</v>
      </c>
      <c r="D143" s="172">
        <f>+Netcolor!E224</f>
        <v>11070.289565792928</v>
      </c>
    </row>
    <row r="144" spans="1:4" s="93" customFormat="1" ht="14.25" x14ac:dyDescent="0.2">
      <c r="A144" s="171">
        <v>91101704</v>
      </c>
      <c r="B144" s="100" t="s">
        <v>377</v>
      </c>
      <c r="C144" s="170">
        <v>7798035373192</v>
      </c>
      <c r="D144" s="172">
        <f>+Netcolor!E225</f>
        <v>41292.037345275814</v>
      </c>
    </row>
    <row r="145" spans="1:4" s="93" customFormat="1" ht="14.25" x14ac:dyDescent="0.2">
      <c r="A145" s="171">
        <v>91101712</v>
      </c>
      <c r="B145" s="100" t="s">
        <v>378</v>
      </c>
      <c r="C145" s="170">
        <v>7798035372454</v>
      </c>
      <c r="D145" s="172">
        <f>+Netcolor!E223</f>
        <v>6243.8685924559395</v>
      </c>
    </row>
    <row r="146" spans="1:4" s="93" customFormat="1" ht="14.25" x14ac:dyDescent="0.2">
      <c r="A146" s="171">
        <v>91101714</v>
      </c>
      <c r="B146" s="100" t="s">
        <v>379</v>
      </c>
      <c r="C146" s="170">
        <v>7798035372089</v>
      </c>
      <c r="D146" s="172">
        <f>+Netcolor!E222</f>
        <v>3685.7133170957409</v>
      </c>
    </row>
    <row r="147" spans="1:4" s="93" customFormat="1" ht="14.25" x14ac:dyDescent="0.2">
      <c r="A147" s="171">
        <v>91101720</v>
      </c>
      <c r="B147" s="100" t="s">
        <v>380</v>
      </c>
      <c r="C147" s="170">
        <v>7798035373567</v>
      </c>
      <c r="D147" s="172">
        <f>+Netcolor!E226</f>
        <v>198514.33547903653</v>
      </c>
    </row>
    <row r="148" spans="1:4" s="93" customFormat="1" ht="14.25" x14ac:dyDescent="0.2">
      <c r="A148" s="171">
        <v>91101801</v>
      </c>
      <c r="B148" s="100" t="s">
        <v>381</v>
      </c>
      <c r="C148" s="170">
        <v>7798035372836</v>
      </c>
      <c r="D148" s="172">
        <f>+Netcolor!$E$214</f>
        <v>5435.0667392060022</v>
      </c>
    </row>
    <row r="149" spans="1:4" s="93" customFormat="1" ht="14.25" x14ac:dyDescent="0.2">
      <c r="A149" s="171">
        <v>91101804</v>
      </c>
      <c r="B149" s="100" t="s">
        <v>382</v>
      </c>
      <c r="C149" s="170">
        <v>7798035373208</v>
      </c>
      <c r="D149" s="172">
        <f>+Netcolor!$E$215</f>
        <v>19635.370495982388</v>
      </c>
    </row>
    <row r="150" spans="1:4" s="93" customFormat="1" ht="14.25" x14ac:dyDescent="0.2">
      <c r="A150" s="171">
        <v>91101812</v>
      </c>
      <c r="B150" s="100" t="s">
        <v>383</v>
      </c>
      <c r="C150" s="170">
        <v>7798035372461</v>
      </c>
      <c r="D150" s="172">
        <f>+Netcolor!$E$213</f>
        <v>3144.3768127267845</v>
      </c>
    </row>
    <row r="151" spans="1:4" s="93" customFormat="1" ht="14.25" x14ac:dyDescent="0.2">
      <c r="A151" s="171">
        <v>91101814</v>
      </c>
      <c r="B151" s="100" t="s">
        <v>384</v>
      </c>
      <c r="C151" s="170">
        <v>7798035372096</v>
      </c>
      <c r="D151" s="172">
        <f>+Netcolor!$E$212</f>
        <v>1976.1711959656907</v>
      </c>
    </row>
    <row r="152" spans="1:4" s="93" customFormat="1" ht="14.25" x14ac:dyDescent="0.2">
      <c r="A152" s="171">
        <v>91101901</v>
      </c>
      <c r="B152" s="100" t="s">
        <v>385</v>
      </c>
      <c r="C152" s="170">
        <v>7798035372843</v>
      </c>
      <c r="D152" s="172">
        <f>+Netcolor!$M$203</f>
        <v>7006.1549685073705</v>
      </c>
    </row>
    <row r="153" spans="1:4" s="93" customFormat="1" ht="14.25" x14ac:dyDescent="0.2">
      <c r="A153" s="171">
        <v>91101904</v>
      </c>
      <c r="B153" s="100" t="s">
        <v>386</v>
      </c>
      <c r="C153" s="170">
        <v>7798035373215</v>
      </c>
      <c r="D153" s="172">
        <f>+Netcolor!$M$204</f>
        <v>26104.363061691889</v>
      </c>
    </row>
    <row r="154" spans="1:4" s="93" customFormat="1" ht="14.25" x14ac:dyDescent="0.2">
      <c r="A154" s="171">
        <v>91101912</v>
      </c>
      <c r="B154" s="100" t="s">
        <v>387</v>
      </c>
      <c r="C154" s="170">
        <v>7798035372478</v>
      </c>
      <c r="D154" s="172">
        <f>+Netcolor!$M$202</f>
        <v>4433.5824410085697</v>
      </c>
    </row>
    <row r="155" spans="1:4" s="93" customFormat="1" ht="14.25" x14ac:dyDescent="0.2">
      <c r="A155" s="171">
        <v>91101914</v>
      </c>
      <c r="B155" s="100" t="s">
        <v>388</v>
      </c>
      <c r="C155" s="170">
        <v>7798035372102</v>
      </c>
      <c r="D155" s="172">
        <f>+Netcolor!$M$201</f>
        <v>2579.4279633215101</v>
      </c>
    </row>
    <row r="156" spans="1:4" s="93" customFormat="1" ht="14.25" x14ac:dyDescent="0.2">
      <c r="A156" s="171">
        <v>91102001</v>
      </c>
      <c r="B156" s="100" t="s">
        <v>389</v>
      </c>
      <c r="C156" s="170">
        <v>7798035372850</v>
      </c>
      <c r="D156" s="172">
        <f>+Netcolor!$M$203</f>
        <v>7006.1549685073705</v>
      </c>
    </row>
    <row r="157" spans="1:4" s="93" customFormat="1" ht="14.25" x14ac:dyDescent="0.2">
      <c r="A157" s="171">
        <v>91102004</v>
      </c>
      <c r="B157" s="100" t="s">
        <v>390</v>
      </c>
      <c r="C157" s="170">
        <v>7798035373222</v>
      </c>
      <c r="D157" s="172">
        <f>+Netcolor!$M$204</f>
        <v>26104.363061691889</v>
      </c>
    </row>
    <row r="158" spans="1:4" s="93" customFormat="1" ht="14.25" x14ac:dyDescent="0.2">
      <c r="A158" s="171">
        <v>91102012</v>
      </c>
      <c r="B158" s="100" t="s">
        <v>391</v>
      </c>
      <c r="C158" s="170">
        <v>7798035372485</v>
      </c>
      <c r="D158" s="172">
        <f>+Netcolor!$M$202</f>
        <v>4433.5824410085697</v>
      </c>
    </row>
    <row r="159" spans="1:4" s="93" customFormat="1" ht="14.25" x14ac:dyDescent="0.2">
      <c r="A159" s="171">
        <v>91102014</v>
      </c>
      <c r="B159" s="100" t="s">
        <v>392</v>
      </c>
      <c r="C159" s="170">
        <v>7798035372119</v>
      </c>
      <c r="D159" s="172">
        <f>+Netcolor!$M$201</f>
        <v>2579.4279633215101</v>
      </c>
    </row>
    <row r="160" spans="1:4" s="93" customFormat="1" ht="14.25" x14ac:dyDescent="0.2">
      <c r="A160" s="171">
        <v>91102020</v>
      </c>
      <c r="B160" s="100" t="s">
        <v>393</v>
      </c>
      <c r="C160" s="170">
        <v>7798035373598</v>
      </c>
      <c r="D160" s="172">
        <f>+Netcolor!M205</f>
        <v>120834.92433879296</v>
      </c>
    </row>
    <row r="161" spans="1:4" s="93" customFormat="1" ht="14.25" x14ac:dyDescent="0.2">
      <c r="A161" s="171">
        <v>91102101</v>
      </c>
      <c r="B161" s="100" t="s">
        <v>394</v>
      </c>
      <c r="C161" s="170">
        <v>7798035372867</v>
      </c>
      <c r="D161" s="172">
        <f>+Netcolor!$E$214</f>
        <v>5435.0667392060022</v>
      </c>
    </row>
    <row r="162" spans="1:4" s="93" customFormat="1" ht="14.25" x14ac:dyDescent="0.2">
      <c r="A162" s="171">
        <v>91102104</v>
      </c>
      <c r="B162" s="100" t="s">
        <v>395</v>
      </c>
      <c r="C162" s="170">
        <v>7798035373239</v>
      </c>
      <c r="D162" s="172">
        <f>+Netcolor!$E$215</f>
        <v>19635.370495982388</v>
      </c>
    </row>
    <row r="163" spans="1:4" s="93" customFormat="1" ht="14.25" x14ac:dyDescent="0.2">
      <c r="A163" s="171">
        <v>91102112</v>
      </c>
      <c r="B163" s="100" t="s">
        <v>396</v>
      </c>
      <c r="C163" s="170">
        <v>7798035372492</v>
      </c>
      <c r="D163" s="172">
        <f>+Netcolor!$E$213</f>
        <v>3144.3768127267845</v>
      </c>
    </row>
    <row r="164" spans="1:4" s="93" customFormat="1" ht="14.25" x14ac:dyDescent="0.2">
      <c r="A164" s="171">
        <v>91102114</v>
      </c>
      <c r="B164" s="100" t="s">
        <v>397</v>
      </c>
      <c r="C164" s="170">
        <v>7798035372126</v>
      </c>
      <c r="D164" s="172">
        <f>+Netcolor!$E$212</f>
        <v>1976.1711959656907</v>
      </c>
    </row>
    <row r="165" spans="1:4" s="93" customFormat="1" ht="14.25" x14ac:dyDescent="0.2">
      <c r="A165" s="171">
        <v>91102201</v>
      </c>
      <c r="B165" s="100" t="s">
        <v>398</v>
      </c>
      <c r="C165" s="170">
        <v>7798035372874</v>
      </c>
      <c r="D165" s="172">
        <f>+Netcolor!$M$203</f>
        <v>7006.1549685073705</v>
      </c>
    </row>
    <row r="166" spans="1:4" s="93" customFormat="1" ht="14.25" x14ac:dyDescent="0.2">
      <c r="A166" s="171">
        <v>91102204</v>
      </c>
      <c r="B166" s="100" t="s">
        <v>399</v>
      </c>
      <c r="C166" s="170">
        <v>7798035373246</v>
      </c>
      <c r="D166" s="172">
        <f>+Netcolor!$M$204</f>
        <v>26104.363061691889</v>
      </c>
    </row>
    <row r="167" spans="1:4" s="93" customFormat="1" ht="14.25" x14ac:dyDescent="0.2">
      <c r="A167" s="171">
        <v>91102212</v>
      </c>
      <c r="B167" s="100" t="s">
        <v>400</v>
      </c>
      <c r="C167" s="170">
        <v>7798035372508</v>
      </c>
      <c r="D167" s="172">
        <f>+Netcolor!$M$202</f>
        <v>4433.5824410085697</v>
      </c>
    </row>
    <row r="168" spans="1:4" s="93" customFormat="1" ht="14.25" x14ac:dyDescent="0.2">
      <c r="A168" s="171">
        <v>91102214</v>
      </c>
      <c r="B168" s="100" t="s">
        <v>401</v>
      </c>
      <c r="C168" s="170">
        <v>7798035372133</v>
      </c>
      <c r="D168" s="172">
        <f>+Netcolor!$M$201</f>
        <v>2579.4279633215101</v>
      </c>
    </row>
    <row r="169" spans="1:4" s="93" customFormat="1" ht="14.25" x14ac:dyDescent="0.2">
      <c r="A169" s="171">
        <v>91102301</v>
      </c>
      <c r="B169" s="100" t="s">
        <v>402</v>
      </c>
      <c r="C169" s="170">
        <v>7798035372881</v>
      </c>
      <c r="D169" s="172">
        <f>+Netcolor!$E$214</f>
        <v>5435.0667392060022</v>
      </c>
    </row>
    <row r="170" spans="1:4" s="93" customFormat="1" ht="14.25" x14ac:dyDescent="0.2">
      <c r="A170" s="171">
        <v>91102304</v>
      </c>
      <c r="B170" s="100" t="s">
        <v>403</v>
      </c>
      <c r="C170" s="170">
        <v>7798035373253</v>
      </c>
      <c r="D170" s="172">
        <f>+Netcolor!$E$215</f>
        <v>19635.370495982388</v>
      </c>
    </row>
    <row r="171" spans="1:4" s="93" customFormat="1" ht="14.25" x14ac:dyDescent="0.2">
      <c r="A171" s="171">
        <v>91102312</v>
      </c>
      <c r="B171" s="100" t="s">
        <v>404</v>
      </c>
      <c r="C171" s="170">
        <v>7798035372515</v>
      </c>
      <c r="D171" s="172">
        <f>+Netcolor!$E$213</f>
        <v>3144.3768127267845</v>
      </c>
    </row>
    <row r="172" spans="1:4" s="93" customFormat="1" ht="14.25" x14ac:dyDescent="0.2">
      <c r="A172" s="171">
        <v>91102314</v>
      </c>
      <c r="B172" s="100" t="s">
        <v>405</v>
      </c>
      <c r="C172" s="170">
        <v>7798035372140</v>
      </c>
      <c r="D172" s="172">
        <f>+Netcolor!$E$212</f>
        <v>1976.1711959656907</v>
      </c>
    </row>
    <row r="173" spans="1:4" s="93" customFormat="1" ht="14.25" x14ac:dyDescent="0.2">
      <c r="A173" s="171">
        <v>91102401</v>
      </c>
      <c r="B173" s="100" t="s">
        <v>406</v>
      </c>
      <c r="C173" s="170">
        <v>7798035372898</v>
      </c>
      <c r="D173" s="172">
        <f>+Netcolor!$M$203</f>
        <v>7006.1549685073705</v>
      </c>
    </row>
    <row r="174" spans="1:4" s="93" customFormat="1" ht="14.25" x14ac:dyDescent="0.2">
      <c r="A174" s="171">
        <v>91102404</v>
      </c>
      <c r="B174" s="100" t="s">
        <v>407</v>
      </c>
      <c r="C174" s="170">
        <v>7798035373260</v>
      </c>
      <c r="D174" s="172">
        <f>+Netcolor!$M$204</f>
        <v>26104.363061691889</v>
      </c>
    </row>
    <row r="175" spans="1:4" s="93" customFormat="1" ht="14.25" x14ac:dyDescent="0.2">
      <c r="A175" s="171">
        <v>91102412</v>
      </c>
      <c r="B175" s="100" t="s">
        <v>408</v>
      </c>
      <c r="C175" s="170">
        <v>7798035372522</v>
      </c>
      <c r="D175" s="172">
        <f>+Netcolor!$M$202</f>
        <v>4433.5824410085697</v>
      </c>
    </row>
    <row r="176" spans="1:4" s="93" customFormat="1" ht="14.25" x14ac:dyDescent="0.2">
      <c r="A176" s="171">
        <v>91102414</v>
      </c>
      <c r="B176" s="100" t="s">
        <v>409</v>
      </c>
      <c r="C176" s="170">
        <v>7798035372157</v>
      </c>
      <c r="D176" s="172">
        <f>+Netcolor!$M$201</f>
        <v>2579.4279633215101</v>
      </c>
    </row>
    <row r="177" spans="1:4" s="93" customFormat="1" ht="14.25" x14ac:dyDescent="0.2">
      <c r="A177" s="171">
        <v>91102501</v>
      </c>
      <c r="B177" s="100" t="s">
        <v>845</v>
      </c>
      <c r="C177" s="170">
        <v>7798035375387</v>
      </c>
      <c r="D177" s="172">
        <f>+'Mi Color'!M54</f>
        <v>5685.0949788534845</v>
      </c>
    </row>
    <row r="178" spans="1:4" s="93" customFormat="1" ht="14.25" x14ac:dyDescent="0.2">
      <c r="A178" s="171">
        <v>91102504</v>
      </c>
      <c r="B178" s="100" t="s">
        <v>846</v>
      </c>
      <c r="C178" s="170">
        <v>7798035375394</v>
      </c>
      <c r="D178" s="172">
        <f>+'Mi Color'!M55</f>
        <v>21034.491529693401</v>
      </c>
    </row>
    <row r="179" spans="1:4" s="93" customFormat="1" ht="14.25" x14ac:dyDescent="0.2">
      <c r="A179" s="171">
        <v>91102512</v>
      </c>
      <c r="B179" s="100" t="s">
        <v>913</v>
      </c>
      <c r="C179" s="170">
        <v>7798035370351</v>
      </c>
      <c r="D179" s="172">
        <f>+'Mi Color'!M53</f>
        <v>3194.8353828845479</v>
      </c>
    </row>
    <row r="180" spans="1:4" s="93" customFormat="1" ht="14.25" x14ac:dyDescent="0.2">
      <c r="A180" s="171">
        <v>91102514</v>
      </c>
      <c r="B180" s="100" t="s">
        <v>914</v>
      </c>
      <c r="C180" s="170">
        <v>7798035370368</v>
      </c>
      <c r="D180" s="172">
        <f>+'Mi Color'!M52</f>
        <v>1915.0127638439003</v>
      </c>
    </row>
    <row r="181" spans="1:4" s="93" customFormat="1" ht="14.25" x14ac:dyDescent="0.2">
      <c r="A181" s="171">
        <v>91102601</v>
      </c>
      <c r="B181" s="100" t="s">
        <v>410</v>
      </c>
      <c r="C181" s="170">
        <v>7798035372904</v>
      </c>
      <c r="D181" s="172">
        <f>+Netcolor!$M$203</f>
        <v>7006.1549685073705</v>
      </c>
    </row>
    <row r="182" spans="1:4" s="93" customFormat="1" ht="14.25" x14ac:dyDescent="0.2">
      <c r="A182" s="171">
        <v>91102604</v>
      </c>
      <c r="B182" s="100" t="s">
        <v>411</v>
      </c>
      <c r="C182" s="170">
        <v>7798035373277</v>
      </c>
      <c r="D182" s="172">
        <f>+Netcolor!$M$204</f>
        <v>26104.363061691889</v>
      </c>
    </row>
    <row r="183" spans="1:4" s="93" customFormat="1" ht="14.25" x14ac:dyDescent="0.2">
      <c r="A183" s="171">
        <v>91102612</v>
      </c>
      <c r="B183" s="100" t="s">
        <v>412</v>
      </c>
      <c r="C183" s="170">
        <v>7798035372539</v>
      </c>
      <c r="D183" s="172">
        <f>+Netcolor!$M$202</f>
        <v>4433.5824410085697</v>
      </c>
    </row>
    <row r="184" spans="1:4" s="93" customFormat="1" ht="14.25" x14ac:dyDescent="0.2">
      <c r="A184" s="171">
        <v>91102614</v>
      </c>
      <c r="B184" s="100" t="s">
        <v>413</v>
      </c>
      <c r="C184" s="170">
        <v>7798035372164</v>
      </c>
      <c r="D184" s="172">
        <f>+Netcolor!$M$201</f>
        <v>2579.4279633215101</v>
      </c>
    </row>
    <row r="185" spans="1:4" s="93" customFormat="1" ht="14.25" x14ac:dyDescent="0.2">
      <c r="A185" s="171">
        <v>91102701</v>
      </c>
      <c r="B185" s="100" t="s">
        <v>847</v>
      </c>
      <c r="C185" s="170">
        <v>7798035375400</v>
      </c>
      <c r="D185" s="172">
        <f>+'Mi Color'!M54</f>
        <v>5685.0949788534845</v>
      </c>
    </row>
    <row r="186" spans="1:4" s="93" customFormat="1" ht="14.25" x14ac:dyDescent="0.2">
      <c r="A186" s="171">
        <v>91102704</v>
      </c>
      <c r="B186" s="100" t="s">
        <v>848</v>
      </c>
      <c r="C186" s="170">
        <v>7798035375417</v>
      </c>
      <c r="D186" s="172">
        <f>+'Mi Color'!M55</f>
        <v>21034.491529693401</v>
      </c>
    </row>
    <row r="187" spans="1:4" s="93" customFormat="1" ht="14.25" x14ac:dyDescent="0.2">
      <c r="A187" s="171">
        <v>91102712</v>
      </c>
      <c r="B187" s="100" t="s">
        <v>919</v>
      </c>
      <c r="C187" s="170">
        <v>7798035370375</v>
      </c>
      <c r="D187" s="172">
        <f>+'Mi Color'!M53</f>
        <v>3194.8353828845479</v>
      </c>
    </row>
    <row r="188" spans="1:4" s="93" customFormat="1" ht="14.25" x14ac:dyDescent="0.2">
      <c r="A188" s="171">
        <v>91102714</v>
      </c>
      <c r="B188" s="100" t="s">
        <v>920</v>
      </c>
      <c r="C188" s="170">
        <v>7798035370382</v>
      </c>
      <c r="D188" s="172">
        <f>+'Mi Color'!M52</f>
        <v>1915.0127638439003</v>
      </c>
    </row>
    <row r="189" spans="1:4" s="93" customFormat="1" ht="14.25" x14ac:dyDescent="0.2">
      <c r="A189" s="171">
        <v>91102801</v>
      </c>
      <c r="B189" s="100" t="s">
        <v>414</v>
      </c>
      <c r="C189" s="170">
        <v>7798035372911</v>
      </c>
      <c r="D189" s="172">
        <f>+Netcolor!$E$214</f>
        <v>5435.0667392060022</v>
      </c>
    </row>
    <row r="190" spans="1:4" s="93" customFormat="1" ht="14.25" x14ac:dyDescent="0.2">
      <c r="A190" s="171">
        <v>91102804</v>
      </c>
      <c r="B190" s="100" t="s">
        <v>415</v>
      </c>
      <c r="C190" s="170">
        <v>7798035373284</v>
      </c>
      <c r="D190" s="172">
        <f>+Netcolor!$E$215</f>
        <v>19635.370495982388</v>
      </c>
    </row>
    <row r="191" spans="1:4" s="93" customFormat="1" ht="14.25" x14ac:dyDescent="0.2">
      <c r="A191" s="171">
        <v>91102812</v>
      </c>
      <c r="B191" s="100" t="s">
        <v>416</v>
      </c>
      <c r="C191" s="170">
        <v>7798035372546</v>
      </c>
      <c r="D191" s="172">
        <f>+Netcolor!$E$213</f>
        <v>3144.3768127267845</v>
      </c>
    </row>
    <row r="192" spans="1:4" s="93" customFormat="1" ht="14.25" x14ac:dyDescent="0.2">
      <c r="A192" s="171">
        <v>91102814</v>
      </c>
      <c r="B192" s="100" t="s">
        <v>417</v>
      </c>
      <c r="C192" s="170">
        <v>7798035372171</v>
      </c>
      <c r="D192" s="172">
        <f>+Netcolor!$E$212</f>
        <v>1976.1711959656907</v>
      </c>
    </row>
    <row r="193" spans="1:4" s="93" customFormat="1" ht="14.25" x14ac:dyDescent="0.2">
      <c r="A193" s="171">
        <v>91102901</v>
      </c>
      <c r="B193" s="100" t="s">
        <v>418</v>
      </c>
      <c r="C193" s="170">
        <v>7798035372928</v>
      </c>
      <c r="D193" s="172">
        <f>+Netcolor!$M$203</f>
        <v>7006.1549685073705</v>
      </c>
    </row>
    <row r="194" spans="1:4" s="93" customFormat="1" ht="14.25" x14ac:dyDescent="0.2">
      <c r="A194" s="171">
        <v>91102904</v>
      </c>
      <c r="B194" s="100" t="s">
        <v>419</v>
      </c>
      <c r="C194" s="170">
        <v>7798035373291</v>
      </c>
      <c r="D194" s="172">
        <f>+Netcolor!$M$204</f>
        <v>26104.363061691889</v>
      </c>
    </row>
    <row r="195" spans="1:4" s="93" customFormat="1" ht="14.25" x14ac:dyDescent="0.2">
      <c r="A195" s="171">
        <v>91102912</v>
      </c>
      <c r="B195" s="100" t="s">
        <v>420</v>
      </c>
      <c r="C195" s="170">
        <v>7798035372553</v>
      </c>
      <c r="D195" s="172">
        <f>+Netcolor!$M$202</f>
        <v>4433.5824410085697</v>
      </c>
    </row>
    <row r="196" spans="1:4" s="93" customFormat="1" ht="14.25" x14ac:dyDescent="0.2">
      <c r="A196" s="171">
        <v>91102914</v>
      </c>
      <c r="B196" s="100" t="s">
        <v>421</v>
      </c>
      <c r="C196" s="170">
        <v>7798035372188</v>
      </c>
      <c r="D196" s="172">
        <f>+Netcolor!$M$201</f>
        <v>2579.4279633215101</v>
      </c>
    </row>
    <row r="197" spans="1:4" s="93" customFormat="1" ht="14.25" x14ac:dyDescent="0.2">
      <c r="A197" s="171">
        <v>91103001</v>
      </c>
      <c r="B197" s="100" t="s">
        <v>422</v>
      </c>
      <c r="C197" s="170">
        <v>7798035372935</v>
      </c>
      <c r="D197" s="172">
        <f>+Netcolor!$M$203</f>
        <v>7006.1549685073705</v>
      </c>
    </row>
    <row r="198" spans="1:4" s="93" customFormat="1" ht="14.25" x14ac:dyDescent="0.2">
      <c r="A198" s="171">
        <v>91103004</v>
      </c>
      <c r="B198" s="100" t="s">
        <v>423</v>
      </c>
      <c r="C198" s="170">
        <v>7798035373307</v>
      </c>
      <c r="D198" s="172">
        <f>+Netcolor!$M$204</f>
        <v>26104.363061691889</v>
      </c>
    </row>
    <row r="199" spans="1:4" s="93" customFormat="1" ht="14.25" x14ac:dyDescent="0.2">
      <c r="A199" s="171">
        <v>91103012</v>
      </c>
      <c r="B199" s="100" t="s">
        <v>424</v>
      </c>
      <c r="C199" s="170">
        <v>7798035372560</v>
      </c>
      <c r="D199" s="172">
        <f>+Netcolor!$M$202</f>
        <v>4433.5824410085697</v>
      </c>
    </row>
    <row r="200" spans="1:4" s="93" customFormat="1" ht="14.25" x14ac:dyDescent="0.2">
      <c r="A200" s="171">
        <v>91103014</v>
      </c>
      <c r="B200" s="100" t="s">
        <v>425</v>
      </c>
      <c r="C200" s="170">
        <v>7798035372195</v>
      </c>
      <c r="D200" s="172">
        <f>+Netcolor!$M$201</f>
        <v>2579.4279633215101</v>
      </c>
    </row>
    <row r="201" spans="1:4" s="93" customFormat="1" ht="14.25" x14ac:dyDescent="0.2">
      <c r="A201" s="171">
        <v>91103020</v>
      </c>
      <c r="B201" s="100" t="s">
        <v>426</v>
      </c>
      <c r="C201" s="170">
        <v>7798035373673</v>
      </c>
      <c r="D201" s="172">
        <f>+Netcolor!M205</f>
        <v>120834.92433879296</v>
      </c>
    </row>
    <row r="202" spans="1:4" s="93" customFormat="1" ht="14.25" x14ac:dyDescent="0.2">
      <c r="A202" s="171">
        <v>91103201</v>
      </c>
      <c r="B202" s="100" t="s">
        <v>427</v>
      </c>
      <c r="C202" s="170">
        <v>7798035372942</v>
      </c>
      <c r="D202" s="172">
        <f>+Netcolor!$M$203</f>
        <v>7006.1549685073705</v>
      </c>
    </row>
    <row r="203" spans="1:4" s="93" customFormat="1" ht="14.25" x14ac:dyDescent="0.2">
      <c r="A203" s="171">
        <v>91103204</v>
      </c>
      <c r="B203" s="100" t="s">
        <v>428</v>
      </c>
      <c r="C203" s="170">
        <v>7798035373314</v>
      </c>
      <c r="D203" s="172">
        <f>+Netcolor!$M$204</f>
        <v>26104.363061691889</v>
      </c>
    </row>
    <row r="204" spans="1:4" s="93" customFormat="1" ht="14.25" x14ac:dyDescent="0.2">
      <c r="A204" s="171">
        <v>91103212</v>
      </c>
      <c r="B204" s="100" t="s">
        <v>429</v>
      </c>
      <c r="C204" s="170">
        <v>7798035372577</v>
      </c>
      <c r="D204" s="172">
        <f>+Netcolor!$M$202</f>
        <v>4433.5824410085697</v>
      </c>
    </row>
    <row r="205" spans="1:4" s="93" customFormat="1" ht="14.25" x14ac:dyDescent="0.2">
      <c r="A205" s="171">
        <v>91103214</v>
      </c>
      <c r="B205" s="100" t="s">
        <v>430</v>
      </c>
      <c r="C205" s="170">
        <v>7798035372204</v>
      </c>
      <c r="D205" s="172">
        <f>+Netcolor!$M$201</f>
        <v>2579.4279633215101</v>
      </c>
    </row>
    <row r="206" spans="1:4" s="93" customFormat="1" ht="14.25" x14ac:dyDescent="0.2">
      <c r="A206" s="171">
        <v>91103301</v>
      </c>
      <c r="B206" s="100" t="s">
        <v>431</v>
      </c>
      <c r="C206" s="170">
        <v>7798035372959</v>
      </c>
      <c r="D206" s="172">
        <f>+Netcolor!$M$203</f>
        <v>7006.1549685073705</v>
      </c>
    </row>
    <row r="207" spans="1:4" s="93" customFormat="1" ht="14.25" x14ac:dyDescent="0.2">
      <c r="A207" s="171">
        <v>91103304</v>
      </c>
      <c r="B207" s="100" t="s">
        <v>432</v>
      </c>
      <c r="C207" s="170">
        <v>7798035373321</v>
      </c>
      <c r="D207" s="172">
        <f>+Netcolor!$M$204</f>
        <v>26104.363061691889</v>
      </c>
    </row>
    <row r="208" spans="1:4" s="93" customFormat="1" ht="14.25" x14ac:dyDescent="0.2">
      <c r="A208" s="171">
        <v>91103312</v>
      </c>
      <c r="B208" s="100" t="s">
        <v>433</v>
      </c>
      <c r="C208" s="170">
        <v>7798035372584</v>
      </c>
      <c r="D208" s="172">
        <f>+Netcolor!$M$202</f>
        <v>4433.5824410085697</v>
      </c>
    </row>
    <row r="209" spans="1:4" s="93" customFormat="1" ht="14.25" x14ac:dyDescent="0.2">
      <c r="A209" s="171">
        <v>91103314</v>
      </c>
      <c r="B209" s="100" t="s">
        <v>434</v>
      </c>
      <c r="C209" s="170">
        <v>7798035372218</v>
      </c>
      <c r="D209" s="172">
        <f>+Netcolor!$M$201</f>
        <v>2579.4279633215101</v>
      </c>
    </row>
    <row r="210" spans="1:4" s="93" customFormat="1" ht="14.25" x14ac:dyDescent="0.2">
      <c r="A210" s="171">
        <v>91103401</v>
      </c>
      <c r="B210" s="100" t="s">
        <v>435</v>
      </c>
      <c r="C210" s="170">
        <v>7798035372966</v>
      </c>
      <c r="D210" s="172">
        <f>+Netcolor!$M$203</f>
        <v>7006.1549685073705</v>
      </c>
    </row>
    <row r="211" spans="1:4" s="93" customFormat="1" ht="14.25" x14ac:dyDescent="0.2">
      <c r="A211" s="171">
        <v>91103404</v>
      </c>
      <c r="B211" s="100" t="s">
        <v>436</v>
      </c>
      <c r="C211" s="170">
        <v>7798035373338</v>
      </c>
      <c r="D211" s="172">
        <f>+Netcolor!$M$204</f>
        <v>26104.363061691889</v>
      </c>
    </row>
    <row r="212" spans="1:4" s="93" customFormat="1" ht="14.25" x14ac:dyDescent="0.2">
      <c r="A212" s="171">
        <v>91103412</v>
      </c>
      <c r="B212" s="100" t="s">
        <v>437</v>
      </c>
      <c r="C212" s="170">
        <v>7798035372591</v>
      </c>
      <c r="D212" s="172">
        <f>+Netcolor!$M$202</f>
        <v>4433.5824410085697</v>
      </c>
    </row>
    <row r="213" spans="1:4" s="93" customFormat="1" ht="14.25" x14ac:dyDescent="0.2">
      <c r="A213" s="171">
        <v>91103414</v>
      </c>
      <c r="B213" s="100" t="s">
        <v>438</v>
      </c>
      <c r="C213" s="170">
        <v>7798035372225</v>
      </c>
      <c r="D213" s="172">
        <f>+Netcolor!$M$201</f>
        <v>2579.4279633215101</v>
      </c>
    </row>
    <row r="214" spans="1:4" s="93" customFormat="1" ht="14.25" x14ac:dyDescent="0.2">
      <c r="A214" s="171">
        <v>91103501</v>
      </c>
      <c r="B214" s="100" t="s">
        <v>439</v>
      </c>
      <c r="C214" s="170">
        <v>7798035372973</v>
      </c>
      <c r="D214" s="172">
        <f>+Netcolor!$E$214</f>
        <v>5435.0667392060022</v>
      </c>
    </row>
    <row r="215" spans="1:4" s="93" customFormat="1" ht="14.25" x14ac:dyDescent="0.2">
      <c r="A215" s="171">
        <v>91103504</v>
      </c>
      <c r="B215" s="100" t="s">
        <v>440</v>
      </c>
      <c r="C215" s="170">
        <v>7798035373345</v>
      </c>
      <c r="D215" s="172">
        <f>+Netcolor!$E$215</f>
        <v>19635.370495982388</v>
      </c>
    </row>
    <row r="216" spans="1:4" s="93" customFormat="1" ht="14.25" x14ac:dyDescent="0.2">
      <c r="A216" s="171">
        <v>91103512</v>
      </c>
      <c r="B216" s="100" t="s">
        <v>441</v>
      </c>
      <c r="C216" s="170">
        <v>7798035372607</v>
      </c>
      <c r="D216" s="172">
        <f>+Netcolor!$E$213</f>
        <v>3144.3768127267845</v>
      </c>
    </row>
    <row r="217" spans="1:4" s="93" customFormat="1" ht="14.25" x14ac:dyDescent="0.2">
      <c r="A217" s="171">
        <v>91103514</v>
      </c>
      <c r="B217" s="100" t="s">
        <v>442</v>
      </c>
      <c r="C217" s="170">
        <v>7798035372232</v>
      </c>
      <c r="D217" s="172">
        <f>+Netcolor!$E$212</f>
        <v>1976.1711959656907</v>
      </c>
    </row>
    <row r="218" spans="1:4" s="93" customFormat="1" ht="14.25" x14ac:dyDescent="0.2">
      <c r="A218" s="171">
        <v>91103601</v>
      </c>
      <c r="B218" s="100" t="s">
        <v>443</v>
      </c>
      <c r="C218" s="170">
        <v>7798035372980</v>
      </c>
      <c r="D218" s="172">
        <f>+Netcolor!$M$203</f>
        <v>7006.1549685073705</v>
      </c>
    </row>
    <row r="219" spans="1:4" s="93" customFormat="1" ht="14.25" x14ac:dyDescent="0.2">
      <c r="A219" s="171">
        <v>91103604</v>
      </c>
      <c r="B219" s="100" t="s">
        <v>444</v>
      </c>
      <c r="C219" s="170">
        <v>7798035373352</v>
      </c>
      <c r="D219" s="172">
        <f>+Netcolor!$M$204</f>
        <v>26104.363061691889</v>
      </c>
    </row>
    <row r="220" spans="1:4" s="93" customFormat="1" ht="14.25" x14ac:dyDescent="0.2">
      <c r="A220" s="171">
        <v>91103612</v>
      </c>
      <c r="B220" s="100" t="s">
        <v>445</v>
      </c>
      <c r="C220" s="170">
        <v>7798035372614</v>
      </c>
      <c r="D220" s="172">
        <f>+Netcolor!$M$202</f>
        <v>4433.5824410085697</v>
      </c>
    </row>
    <row r="221" spans="1:4" s="93" customFormat="1" ht="14.25" x14ac:dyDescent="0.2">
      <c r="A221" s="171">
        <v>91103614</v>
      </c>
      <c r="B221" s="100" t="s">
        <v>446</v>
      </c>
      <c r="C221" s="170">
        <v>7798035372249</v>
      </c>
      <c r="D221" s="172">
        <f>+Netcolor!$M$201</f>
        <v>2579.4279633215101</v>
      </c>
    </row>
    <row r="222" spans="1:4" s="93" customFormat="1" ht="14.25" x14ac:dyDescent="0.2">
      <c r="A222" s="171">
        <v>91103701</v>
      </c>
      <c r="B222" s="100" t="s">
        <v>447</v>
      </c>
      <c r="C222" s="170">
        <v>7798035372997</v>
      </c>
      <c r="D222" s="172">
        <f>+Netcolor!$E$214</f>
        <v>5435.0667392060022</v>
      </c>
    </row>
    <row r="223" spans="1:4" s="93" customFormat="1" ht="14.25" x14ac:dyDescent="0.2">
      <c r="A223" s="171">
        <v>91103704</v>
      </c>
      <c r="B223" s="100" t="s">
        <v>448</v>
      </c>
      <c r="C223" s="170">
        <v>7798035373369</v>
      </c>
      <c r="D223" s="172">
        <f>+Netcolor!$E$215</f>
        <v>19635.370495982388</v>
      </c>
    </row>
    <row r="224" spans="1:4" s="93" customFormat="1" ht="14.25" x14ac:dyDescent="0.2">
      <c r="A224" s="171">
        <v>91103712</v>
      </c>
      <c r="B224" s="100" t="s">
        <v>449</v>
      </c>
      <c r="C224" s="170">
        <v>7798035372621</v>
      </c>
      <c r="D224" s="172">
        <f>+Netcolor!$E$213</f>
        <v>3144.3768127267845</v>
      </c>
    </row>
    <row r="225" spans="1:4" s="93" customFormat="1" ht="14.25" x14ac:dyDescent="0.2">
      <c r="A225" s="171">
        <v>91103714</v>
      </c>
      <c r="B225" s="100" t="s">
        <v>450</v>
      </c>
      <c r="C225" s="170">
        <v>7798035372256</v>
      </c>
      <c r="D225" s="172">
        <f>+Netcolor!$E$212</f>
        <v>1976.1711959656907</v>
      </c>
    </row>
    <row r="226" spans="1:4" s="93" customFormat="1" ht="14.25" x14ac:dyDescent="0.2">
      <c r="A226" s="171">
        <v>91103801</v>
      </c>
      <c r="B226" s="100" t="s">
        <v>451</v>
      </c>
      <c r="C226" s="170">
        <v>7798035373000</v>
      </c>
      <c r="D226" s="172">
        <f>+Netcolor!$M$203</f>
        <v>7006.1549685073705</v>
      </c>
    </row>
    <row r="227" spans="1:4" s="93" customFormat="1" ht="14.25" x14ac:dyDescent="0.2">
      <c r="A227" s="171">
        <v>91103804</v>
      </c>
      <c r="B227" s="100" t="s">
        <v>452</v>
      </c>
      <c r="C227" s="170">
        <v>7798035373376</v>
      </c>
      <c r="D227" s="172">
        <f>+Netcolor!$M$204</f>
        <v>26104.363061691889</v>
      </c>
    </row>
    <row r="228" spans="1:4" s="93" customFormat="1" ht="14.25" x14ac:dyDescent="0.2">
      <c r="A228" s="171">
        <v>91103812</v>
      </c>
      <c r="B228" s="100" t="s">
        <v>453</v>
      </c>
      <c r="C228" s="170">
        <v>7798035372638</v>
      </c>
      <c r="D228" s="172">
        <f>+Netcolor!$M$202</f>
        <v>4433.5824410085697</v>
      </c>
    </row>
    <row r="229" spans="1:4" s="93" customFormat="1" ht="14.25" x14ac:dyDescent="0.2">
      <c r="A229" s="171">
        <v>91103814</v>
      </c>
      <c r="B229" s="100" t="s">
        <v>454</v>
      </c>
      <c r="C229" s="170">
        <v>7798035372263</v>
      </c>
      <c r="D229" s="172">
        <f>+Netcolor!$M$201</f>
        <v>2579.4279633215101</v>
      </c>
    </row>
    <row r="230" spans="1:4" s="93" customFormat="1" ht="14.25" x14ac:dyDescent="0.2">
      <c r="A230" s="171">
        <v>91104001</v>
      </c>
      <c r="B230" s="100" t="s">
        <v>873</v>
      </c>
      <c r="C230" s="170">
        <v>7798035374212</v>
      </c>
      <c r="D230" s="172">
        <f>+'Mi Color'!E54</f>
        <v>5934.6975397150036</v>
      </c>
    </row>
    <row r="231" spans="1:4" s="93" customFormat="1" ht="14.25" x14ac:dyDescent="0.2">
      <c r="A231" s="171">
        <v>91104004</v>
      </c>
      <c r="B231" s="100" t="s">
        <v>872</v>
      </c>
      <c r="C231" s="170">
        <v>7798035374229</v>
      </c>
      <c r="D231" s="172">
        <f>+'Mi Color'!E55</f>
        <v>22033.637036497053</v>
      </c>
    </row>
    <row r="232" spans="1:4" s="93" customFormat="1" ht="14.25" x14ac:dyDescent="0.2">
      <c r="A232" s="171">
        <v>91104012</v>
      </c>
      <c r="B232" s="100" t="s">
        <v>911</v>
      </c>
      <c r="C232" s="170">
        <v>7798035370399</v>
      </c>
      <c r="D232" s="172">
        <f>+'Mi Color'!E53</f>
        <v>3574.8891426087316</v>
      </c>
    </row>
    <row r="233" spans="1:4" s="93" customFormat="1" ht="14.25" x14ac:dyDescent="0.2">
      <c r="A233" s="171">
        <v>91104014</v>
      </c>
      <c r="B233" s="100" t="s">
        <v>912</v>
      </c>
      <c r="C233" s="170">
        <v>7798035370825</v>
      </c>
      <c r="D233" s="172">
        <f>+'Mi Color'!E52</f>
        <v>2129.3226835417449</v>
      </c>
    </row>
    <row r="234" spans="1:4" s="93" customFormat="1" ht="14.25" x14ac:dyDescent="0.2">
      <c r="A234" s="171">
        <v>91104101</v>
      </c>
      <c r="B234" s="100" t="s">
        <v>455</v>
      </c>
      <c r="C234" s="170">
        <v>7798035373017</v>
      </c>
      <c r="D234" s="172">
        <f>+Netcolor!$M$203</f>
        <v>7006.1549685073705</v>
      </c>
    </row>
    <row r="235" spans="1:4" s="93" customFormat="1" ht="14.25" x14ac:dyDescent="0.2">
      <c r="A235" s="171">
        <v>91104104</v>
      </c>
      <c r="B235" s="100" t="s">
        <v>456</v>
      </c>
      <c r="C235" s="170">
        <v>7798035373383</v>
      </c>
      <c r="D235" s="172">
        <f>+Netcolor!$M$204</f>
        <v>26104.363061691889</v>
      </c>
    </row>
    <row r="236" spans="1:4" s="93" customFormat="1" ht="14.25" x14ac:dyDescent="0.2">
      <c r="A236" s="171">
        <v>91104112</v>
      </c>
      <c r="B236" s="100" t="s">
        <v>457</v>
      </c>
      <c r="C236" s="170">
        <v>7798035372645</v>
      </c>
      <c r="D236" s="172">
        <f>+Netcolor!$M$202</f>
        <v>4433.5824410085697</v>
      </c>
    </row>
    <row r="237" spans="1:4" s="93" customFormat="1" ht="14.25" x14ac:dyDescent="0.2">
      <c r="A237" s="171">
        <v>91104114</v>
      </c>
      <c r="B237" s="100" t="s">
        <v>458</v>
      </c>
      <c r="C237" s="170">
        <v>7798035372270</v>
      </c>
      <c r="D237" s="172">
        <f>+Netcolor!$M$201</f>
        <v>2579.4279633215101</v>
      </c>
    </row>
    <row r="238" spans="1:4" s="93" customFormat="1" ht="14.25" x14ac:dyDescent="0.2">
      <c r="A238" s="171">
        <v>91104201</v>
      </c>
      <c r="B238" s="100" t="s">
        <v>459</v>
      </c>
      <c r="C238" s="170">
        <v>7798035374526</v>
      </c>
      <c r="D238" s="172">
        <f>+Netcolor!M214</f>
        <v>7742.5314303917266</v>
      </c>
    </row>
    <row r="239" spans="1:4" s="93" customFormat="1" ht="14.25" x14ac:dyDescent="0.2">
      <c r="A239" s="171">
        <v>91104204</v>
      </c>
      <c r="B239" s="100" t="s">
        <v>460</v>
      </c>
      <c r="C239" s="170">
        <v>7798035374533</v>
      </c>
      <c r="D239" s="172">
        <f>+Netcolor!M215</f>
        <v>28559.325294182625</v>
      </c>
    </row>
    <row r="240" spans="1:4" s="93" customFormat="1" ht="14.25" x14ac:dyDescent="0.2">
      <c r="A240" s="171">
        <v>91104212</v>
      </c>
      <c r="B240" s="100" t="s">
        <v>461</v>
      </c>
      <c r="C240" s="170">
        <v>7798035374519</v>
      </c>
      <c r="D240" s="172">
        <f>+Netcolor!M213</f>
        <v>4286.3374650799478</v>
      </c>
    </row>
    <row r="241" spans="1:4" s="93" customFormat="1" ht="14.25" x14ac:dyDescent="0.2">
      <c r="A241" s="171">
        <v>91104214</v>
      </c>
      <c r="B241" s="100" t="s">
        <v>462</v>
      </c>
      <c r="C241" s="170">
        <v>7798035374502</v>
      </c>
      <c r="D241" s="172">
        <f>+Netcolor!M212</f>
        <v>2530.4943792393615</v>
      </c>
    </row>
    <row r="242" spans="1:4" s="93" customFormat="1" ht="14.25" x14ac:dyDescent="0.2">
      <c r="A242" s="171">
        <v>91104301</v>
      </c>
      <c r="B242" s="100" t="s">
        <v>463</v>
      </c>
      <c r="C242" s="170">
        <v>7798035373024</v>
      </c>
      <c r="D242" s="172">
        <f>+Netcolor!$M$203</f>
        <v>7006.1549685073705</v>
      </c>
    </row>
    <row r="243" spans="1:4" s="93" customFormat="1" ht="14.25" x14ac:dyDescent="0.2">
      <c r="A243" s="171">
        <v>91104304</v>
      </c>
      <c r="B243" s="100" t="s">
        <v>464</v>
      </c>
      <c r="C243" s="170">
        <v>7798035373390</v>
      </c>
      <c r="D243" s="172">
        <f>+Netcolor!$M$204</f>
        <v>26104.363061691889</v>
      </c>
    </row>
    <row r="244" spans="1:4" s="93" customFormat="1" ht="14.25" x14ac:dyDescent="0.2">
      <c r="A244" s="171">
        <v>91104312</v>
      </c>
      <c r="B244" s="100" t="s">
        <v>465</v>
      </c>
      <c r="C244" s="170">
        <v>7798035372652</v>
      </c>
      <c r="D244" s="172">
        <f>+Netcolor!$M$202</f>
        <v>4433.5824410085697</v>
      </c>
    </row>
    <row r="245" spans="1:4" s="93" customFormat="1" ht="14.25" x14ac:dyDescent="0.2">
      <c r="A245" s="171">
        <v>91104314</v>
      </c>
      <c r="B245" s="100" t="s">
        <v>466</v>
      </c>
      <c r="C245" s="170">
        <v>7798035372287</v>
      </c>
      <c r="D245" s="172">
        <f>+Netcolor!$M$201</f>
        <v>2579.4279633215101</v>
      </c>
    </row>
    <row r="246" spans="1:4" s="93" customFormat="1" ht="14.25" x14ac:dyDescent="0.2">
      <c r="A246" s="171">
        <v>91104501</v>
      </c>
      <c r="B246" s="100" t="s">
        <v>467</v>
      </c>
      <c r="C246" s="170">
        <v>7798035373031</v>
      </c>
      <c r="D246" s="172">
        <f>+Netcolor!$E$214</f>
        <v>5435.0667392060022</v>
      </c>
    </row>
    <row r="247" spans="1:4" s="93" customFormat="1" ht="14.25" x14ac:dyDescent="0.2">
      <c r="A247" s="171">
        <v>91104504</v>
      </c>
      <c r="B247" s="100" t="s">
        <v>468</v>
      </c>
      <c r="C247" s="170">
        <v>7798035373406</v>
      </c>
      <c r="D247" s="172">
        <f>+Netcolor!$E$215</f>
        <v>19635.370495982388</v>
      </c>
    </row>
    <row r="248" spans="1:4" s="93" customFormat="1" ht="14.25" x14ac:dyDescent="0.2">
      <c r="A248" s="171">
        <v>91104512</v>
      </c>
      <c r="B248" s="100" t="s">
        <v>469</v>
      </c>
      <c r="C248" s="170">
        <v>7798035372669</v>
      </c>
      <c r="D248" s="172">
        <f>+Netcolor!$E$213</f>
        <v>3144.3768127267845</v>
      </c>
    </row>
    <row r="249" spans="1:4" s="93" customFormat="1" ht="14.25" x14ac:dyDescent="0.2">
      <c r="A249" s="171">
        <v>91104514</v>
      </c>
      <c r="B249" s="100" t="s">
        <v>470</v>
      </c>
      <c r="C249" s="170">
        <v>7798035372294</v>
      </c>
      <c r="D249" s="172">
        <f>+Netcolor!$E$212</f>
        <v>1976.1711959656907</v>
      </c>
    </row>
    <row r="250" spans="1:4" s="93" customFormat="1" ht="14.25" x14ac:dyDescent="0.2">
      <c r="A250" s="171">
        <v>91104601</v>
      </c>
      <c r="B250" s="100" t="s">
        <v>874</v>
      </c>
      <c r="C250" s="170">
        <v>7798035374403</v>
      </c>
      <c r="D250" s="172">
        <f>+'Mi Color'!E63</f>
        <v>5118.1682320904993</v>
      </c>
    </row>
    <row r="251" spans="1:4" s="93" customFormat="1" ht="14.25" x14ac:dyDescent="0.2">
      <c r="A251" s="171">
        <v>91104604</v>
      </c>
      <c r="B251" s="100" t="s">
        <v>875</v>
      </c>
      <c r="C251" s="170">
        <v>7798035374410</v>
      </c>
      <c r="D251" s="172">
        <f>+'Mi Color'!E64</f>
        <v>18766.861938784357</v>
      </c>
    </row>
    <row r="252" spans="1:4" s="93" customFormat="1" ht="14.25" x14ac:dyDescent="0.2">
      <c r="A252" s="171">
        <v>91104612</v>
      </c>
      <c r="B252" s="100" t="s">
        <v>935</v>
      </c>
      <c r="C252" s="170">
        <v>7798035370832</v>
      </c>
      <c r="D252" s="172">
        <f>+'Mi Color'!E62</f>
        <v>2911.3720095030553</v>
      </c>
    </row>
    <row r="253" spans="1:4" s="93" customFormat="1" ht="14.25" x14ac:dyDescent="0.2">
      <c r="A253" s="171">
        <v>91104614</v>
      </c>
      <c r="B253" s="100" t="s">
        <v>936</v>
      </c>
      <c r="C253" s="170">
        <v>7798035370849</v>
      </c>
      <c r="D253" s="172">
        <f>+'Mi Color'!E61</f>
        <v>1773.3004261888802</v>
      </c>
    </row>
    <row r="254" spans="1:4" s="93" customFormat="1" ht="14.25" x14ac:dyDescent="0.2">
      <c r="A254" s="171">
        <v>91104701</v>
      </c>
      <c r="B254" s="100" t="s">
        <v>471</v>
      </c>
      <c r="C254" s="170">
        <v>7798035373048</v>
      </c>
      <c r="D254" s="172">
        <f>+Netcolor!$E$214</f>
        <v>5435.0667392060022</v>
      </c>
    </row>
    <row r="255" spans="1:4" s="93" customFormat="1" ht="14.25" x14ac:dyDescent="0.2">
      <c r="A255" s="171">
        <v>91104704</v>
      </c>
      <c r="B255" s="100" t="s">
        <v>472</v>
      </c>
      <c r="C255" s="170">
        <v>7798035373413</v>
      </c>
      <c r="D255" s="172">
        <f>+Netcolor!$E$215</f>
        <v>19635.370495982388</v>
      </c>
    </row>
    <row r="256" spans="1:4" s="93" customFormat="1" ht="14.25" x14ac:dyDescent="0.2">
      <c r="A256" s="171">
        <v>91104712</v>
      </c>
      <c r="B256" s="100" t="s">
        <v>473</v>
      </c>
      <c r="C256" s="170">
        <v>7798035372676</v>
      </c>
      <c r="D256" s="172">
        <f>+Netcolor!$E$213</f>
        <v>3144.3768127267845</v>
      </c>
    </row>
    <row r="257" spans="1:4" s="93" customFormat="1" ht="14.25" x14ac:dyDescent="0.2">
      <c r="A257" s="171">
        <v>91104714</v>
      </c>
      <c r="B257" s="100" t="s">
        <v>474</v>
      </c>
      <c r="C257" s="170">
        <v>7798035372300</v>
      </c>
      <c r="D257" s="172">
        <f>+Netcolor!$E$212</f>
        <v>1976.1711959656907</v>
      </c>
    </row>
    <row r="258" spans="1:4" s="93" customFormat="1" ht="14.25" x14ac:dyDescent="0.2">
      <c r="A258" s="171">
        <v>91104801</v>
      </c>
      <c r="B258" s="100" t="s">
        <v>475</v>
      </c>
      <c r="C258" s="170">
        <v>7798035370603</v>
      </c>
      <c r="D258" s="172">
        <f>+Netcolor!M222</f>
        <v>5746.0772761167282</v>
      </c>
    </row>
    <row r="259" spans="1:4" s="93" customFormat="1" ht="14.25" x14ac:dyDescent="0.2">
      <c r="A259" s="171">
        <v>91104804</v>
      </c>
      <c r="B259" s="100" t="s">
        <v>476</v>
      </c>
      <c r="C259" s="170">
        <v>7798035370610</v>
      </c>
      <c r="D259" s="172">
        <f>+Netcolor!M223</f>
        <v>20521.574261022874</v>
      </c>
    </row>
    <row r="260" spans="1:4" s="93" customFormat="1" ht="14.25" x14ac:dyDescent="0.2">
      <c r="A260" s="171">
        <v>91105101</v>
      </c>
      <c r="B260" s="100" t="s">
        <v>876</v>
      </c>
      <c r="C260" s="170">
        <v>7798035374885</v>
      </c>
      <c r="D260" s="172">
        <f>+'Mi Color'!E54</f>
        <v>5934.6975397150036</v>
      </c>
    </row>
    <row r="261" spans="1:4" s="93" customFormat="1" ht="14.25" x14ac:dyDescent="0.2">
      <c r="A261" s="171">
        <v>91105104</v>
      </c>
      <c r="B261" s="100" t="s">
        <v>877</v>
      </c>
      <c r="C261" s="170">
        <v>7798035374892</v>
      </c>
      <c r="D261" s="172">
        <f>+'Mi Color'!E55</f>
        <v>22033.637036497053</v>
      </c>
    </row>
    <row r="262" spans="1:4" s="93" customFormat="1" ht="14.25" x14ac:dyDescent="0.2">
      <c r="A262" s="171">
        <v>91105112</v>
      </c>
      <c r="B262" s="100" t="s">
        <v>909</v>
      </c>
      <c r="C262" s="170">
        <v>7798035370962</v>
      </c>
      <c r="D262" s="172">
        <f>+'Mi Color'!E53</f>
        <v>3574.8891426087316</v>
      </c>
    </row>
    <row r="263" spans="1:4" s="93" customFormat="1" ht="14.25" x14ac:dyDescent="0.2">
      <c r="A263" s="171">
        <v>91105114</v>
      </c>
      <c r="B263" s="100" t="s">
        <v>910</v>
      </c>
      <c r="C263" s="170">
        <v>7798035371013</v>
      </c>
      <c r="D263" s="172">
        <f>+'Mi Color'!E52</f>
        <v>2129.3226835417449</v>
      </c>
    </row>
    <row r="264" spans="1:4" s="93" customFormat="1" ht="14.25" x14ac:dyDescent="0.2">
      <c r="A264" s="171">
        <v>91105201</v>
      </c>
      <c r="B264" s="100" t="s">
        <v>878</v>
      </c>
      <c r="C264" s="170">
        <v>7798035374908</v>
      </c>
      <c r="D264" s="172">
        <f>+'Mi Color'!M54</f>
        <v>5685.0949788534845</v>
      </c>
    </row>
    <row r="265" spans="1:4" s="93" customFormat="1" ht="14.25" x14ac:dyDescent="0.2">
      <c r="A265" s="171">
        <v>91105204</v>
      </c>
      <c r="B265" s="100" t="s">
        <v>879</v>
      </c>
      <c r="C265" s="170">
        <v>7798035374915</v>
      </c>
      <c r="D265" s="172">
        <f>+'Mi Color'!M55</f>
        <v>21034.491529693401</v>
      </c>
    </row>
    <row r="266" spans="1:4" s="93" customFormat="1" ht="14.25" x14ac:dyDescent="0.2">
      <c r="A266" s="171">
        <v>91105212</v>
      </c>
      <c r="B266" s="100" t="s">
        <v>931</v>
      </c>
      <c r="C266" s="170">
        <v>7798035371020</v>
      </c>
      <c r="D266" s="172">
        <f>+'Mi Color'!M53</f>
        <v>3194.8353828845479</v>
      </c>
    </row>
    <row r="267" spans="1:4" s="93" customFormat="1" ht="14.25" x14ac:dyDescent="0.2">
      <c r="A267" s="171">
        <v>91105214</v>
      </c>
      <c r="B267" s="100" t="s">
        <v>932</v>
      </c>
      <c r="C267" s="170">
        <v>7798035371440</v>
      </c>
      <c r="D267" s="172">
        <f>+'Mi Color'!M52</f>
        <v>1915.0127638439003</v>
      </c>
    </row>
    <row r="268" spans="1:4" s="93" customFormat="1" ht="14.25" x14ac:dyDescent="0.2">
      <c r="A268" s="171">
        <v>91105301</v>
      </c>
      <c r="B268" s="100" t="s">
        <v>880</v>
      </c>
      <c r="C268" s="170">
        <v>7798035374922</v>
      </c>
      <c r="D268" s="172">
        <f>+'Mi Color'!M54</f>
        <v>5685.0949788534845</v>
      </c>
    </row>
    <row r="269" spans="1:4" s="93" customFormat="1" ht="14.25" x14ac:dyDescent="0.2">
      <c r="A269" s="171">
        <v>91105304</v>
      </c>
      <c r="B269" s="100" t="s">
        <v>881</v>
      </c>
      <c r="C269" s="170">
        <v>7798035374939</v>
      </c>
      <c r="D269" s="172">
        <f>+'Mi Color'!M55</f>
        <v>21034.491529693401</v>
      </c>
    </row>
    <row r="270" spans="1:4" s="93" customFormat="1" ht="14.25" x14ac:dyDescent="0.2">
      <c r="A270" s="171">
        <v>91105312</v>
      </c>
      <c r="B270" s="100" t="s">
        <v>915</v>
      </c>
      <c r="C270" s="170">
        <v>7798035371457</v>
      </c>
      <c r="D270" s="172">
        <f>+'Mi Color'!M53</f>
        <v>3194.8353828845479</v>
      </c>
    </row>
    <row r="271" spans="1:4" s="93" customFormat="1" ht="14.25" x14ac:dyDescent="0.2">
      <c r="A271" s="171">
        <v>91105314</v>
      </c>
      <c r="B271" s="100" t="s">
        <v>916</v>
      </c>
      <c r="C271" s="170">
        <v>7798035374144</v>
      </c>
      <c r="D271" s="172">
        <f>+'Mi Color'!M52</f>
        <v>1915.0127638439003</v>
      </c>
    </row>
    <row r="272" spans="1:4" s="93" customFormat="1" ht="14.25" x14ac:dyDescent="0.2">
      <c r="A272" s="171">
        <v>91105401</v>
      </c>
      <c r="B272" s="100" t="s">
        <v>882</v>
      </c>
      <c r="C272" s="170">
        <v>7798035375158</v>
      </c>
      <c r="D272" s="172">
        <f>+'Mi Color'!M54</f>
        <v>5685.0949788534845</v>
      </c>
    </row>
    <row r="273" spans="1:4" s="93" customFormat="1" ht="14.25" x14ac:dyDescent="0.2">
      <c r="A273" s="171">
        <v>91105404</v>
      </c>
      <c r="B273" s="100" t="s">
        <v>883</v>
      </c>
      <c r="C273" s="170">
        <v>7798035375165</v>
      </c>
      <c r="D273" s="172">
        <f>+'Mi Color'!M55</f>
        <v>21034.491529693401</v>
      </c>
    </row>
    <row r="274" spans="1:4" s="93" customFormat="1" ht="14.25" x14ac:dyDescent="0.2">
      <c r="A274" s="171">
        <v>91105412</v>
      </c>
      <c r="B274" s="100" t="s">
        <v>921</v>
      </c>
      <c r="C274" s="170">
        <v>7798035374267</v>
      </c>
      <c r="D274" s="172">
        <f>+'Mi Color'!M53</f>
        <v>3194.8353828845479</v>
      </c>
    </row>
    <row r="275" spans="1:4" s="93" customFormat="1" ht="14.25" x14ac:dyDescent="0.2">
      <c r="A275" s="171">
        <v>91105414</v>
      </c>
      <c r="B275" s="100" t="s">
        <v>922</v>
      </c>
      <c r="C275" s="170">
        <v>7798035374366</v>
      </c>
      <c r="D275" s="172">
        <f>+'Mi Color'!M52</f>
        <v>1915.0127638439003</v>
      </c>
    </row>
    <row r="276" spans="1:4" s="93" customFormat="1" ht="14.25" x14ac:dyDescent="0.2">
      <c r="A276" s="171">
        <v>91105501</v>
      </c>
      <c r="B276" s="100" t="s">
        <v>884</v>
      </c>
      <c r="C276" s="170">
        <v>7798035375172</v>
      </c>
      <c r="D276" s="172">
        <f>+'Mi Color'!M54</f>
        <v>5685.0949788534845</v>
      </c>
    </row>
    <row r="277" spans="1:4" s="93" customFormat="1" ht="14.25" x14ac:dyDescent="0.2">
      <c r="A277" s="171">
        <v>91105504</v>
      </c>
      <c r="B277" s="100" t="s">
        <v>885</v>
      </c>
      <c r="C277" s="170">
        <v>7798035375189</v>
      </c>
      <c r="D277" s="172">
        <f>+'Mi Color'!M55</f>
        <v>21034.491529693401</v>
      </c>
    </row>
    <row r="278" spans="1:4" s="93" customFormat="1" ht="14.25" x14ac:dyDescent="0.2">
      <c r="A278" s="171">
        <v>91105512</v>
      </c>
      <c r="B278" s="100" t="s">
        <v>925</v>
      </c>
      <c r="C278" s="170">
        <v>7798035374441</v>
      </c>
      <c r="D278" s="172">
        <f>+'Mi Color'!M53</f>
        <v>3194.8353828845479</v>
      </c>
    </row>
    <row r="279" spans="1:4" s="93" customFormat="1" ht="14.25" x14ac:dyDescent="0.2">
      <c r="A279" s="171">
        <v>91105514</v>
      </c>
      <c r="B279" s="100" t="s">
        <v>926</v>
      </c>
      <c r="C279" s="170">
        <v>7798035374601</v>
      </c>
      <c r="D279" s="172">
        <f>+'Mi Color'!M52</f>
        <v>1915.0127638439003</v>
      </c>
    </row>
    <row r="280" spans="1:4" s="93" customFormat="1" ht="14.25" x14ac:dyDescent="0.2">
      <c r="A280" s="171">
        <v>91105601</v>
      </c>
      <c r="B280" s="100" t="s">
        <v>477</v>
      </c>
      <c r="C280" s="170">
        <v>7798035373055</v>
      </c>
      <c r="D280" s="172">
        <f>+Netcolor!$E$203</f>
        <v>8314.6024028402389</v>
      </c>
    </row>
    <row r="281" spans="1:4" s="93" customFormat="1" ht="14.25" x14ac:dyDescent="0.2">
      <c r="A281" s="171">
        <v>91105604</v>
      </c>
      <c r="B281" s="100" t="s">
        <v>478</v>
      </c>
      <c r="C281" s="170">
        <v>7798035373420</v>
      </c>
      <c r="D281" s="172">
        <f>+Netcolor!$E$204</f>
        <v>31848.664397544584</v>
      </c>
    </row>
    <row r="282" spans="1:4" s="93" customFormat="1" ht="14.25" x14ac:dyDescent="0.2">
      <c r="A282" s="171">
        <v>91105612</v>
      </c>
      <c r="B282" s="100" t="s">
        <v>479</v>
      </c>
      <c r="C282" s="170">
        <v>7798035372683</v>
      </c>
      <c r="D282" s="172">
        <f>+Netcolor!$E$202</f>
        <v>4930.5148856374626</v>
      </c>
    </row>
    <row r="283" spans="1:4" s="93" customFormat="1" ht="14.25" x14ac:dyDescent="0.2">
      <c r="A283" s="171">
        <v>91105614</v>
      </c>
      <c r="B283" s="100" t="s">
        <v>480</v>
      </c>
      <c r="C283" s="170">
        <v>7798035372317</v>
      </c>
      <c r="D283" s="172">
        <f>+Netcolor!$E$201</f>
        <v>3083.9233790848052</v>
      </c>
    </row>
    <row r="284" spans="1:4" s="93" customFormat="1" ht="14.25" x14ac:dyDescent="0.2">
      <c r="A284" s="171">
        <v>91106401</v>
      </c>
      <c r="B284" s="100" t="s">
        <v>888</v>
      </c>
      <c r="C284" s="170">
        <v>7798035375561</v>
      </c>
      <c r="D284" s="172">
        <f>+'Mi Color'!M54</f>
        <v>5685.0949788534845</v>
      </c>
    </row>
    <row r="285" spans="1:4" s="93" customFormat="1" ht="14.25" x14ac:dyDescent="0.2">
      <c r="A285" s="171">
        <v>91106404</v>
      </c>
      <c r="B285" s="100" t="s">
        <v>889</v>
      </c>
      <c r="C285" s="170">
        <v>7798035375578</v>
      </c>
      <c r="D285" s="172">
        <f>+'Mi Color'!M55</f>
        <v>21034.491529693401</v>
      </c>
    </row>
    <row r="286" spans="1:4" s="93" customFormat="1" ht="14.25" x14ac:dyDescent="0.2">
      <c r="A286" s="171">
        <v>91106412</v>
      </c>
      <c r="B286" s="100" t="s">
        <v>917</v>
      </c>
      <c r="C286" s="170">
        <v>7798035374632</v>
      </c>
      <c r="D286" s="172">
        <f>+'Mi Color'!M53</f>
        <v>3194.8353828845479</v>
      </c>
    </row>
    <row r="287" spans="1:4" s="93" customFormat="1" ht="14.25" x14ac:dyDescent="0.2">
      <c r="A287" s="171">
        <v>91106414</v>
      </c>
      <c r="B287" s="100" t="s">
        <v>918</v>
      </c>
      <c r="C287" s="170">
        <v>7798035375080</v>
      </c>
      <c r="D287" s="172">
        <f>+'Mi Color'!M52</f>
        <v>1915.0127638439003</v>
      </c>
    </row>
    <row r="288" spans="1:4" s="93" customFormat="1" ht="14.25" x14ac:dyDescent="0.2">
      <c r="A288" s="171">
        <v>91106501</v>
      </c>
      <c r="B288" s="100" t="s">
        <v>890</v>
      </c>
      <c r="C288" s="170">
        <v>7798035375585</v>
      </c>
      <c r="D288" s="172">
        <f>+'Mi Color'!E63</f>
        <v>5118.1682320904993</v>
      </c>
    </row>
    <row r="289" spans="1:4" s="93" customFormat="1" ht="14.25" x14ac:dyDescent="0.2">
      <c r="A289" s="171">
        <v>91106504</v>
      </c>
      <c r="B289" s="100" t="s">
        <v>891</v>
      </c>
      <c r="C289" s="170">
        <v>7798035375592</v>
      </c>
      <c r="D289" s="172">
        <f>+'Mi Color'!E64</f>
        <v>18766.861938784357</v>
      </c>
    </row>
    <row r="290" spans="1:4" s="93" customFormat="1" ht="14.25" x14ac:dyDescent="0.2">
      <c r="A290" s="171">
        <v>91106512</v>
      </c>
      <c r="B290" s="100" t="s">
        <v>937</v>
      </c>
      <c r="C290" s="170">
        <v>7798035375196</v>
      </c>
      <c r="D290" s="172">
        <f>+'Mi Color'!E62</f>
        <v>2911.3720095030553</v>
      </c>
    </row>
    <row r="291" spans="1:4" s="93" customFormat="1" ht="14.25" x14ac:dyDescent="0.2">
      <c r="A291" s="171">
        <v>91106514</v>
      </c>
      <c r="B291" s="100" t="s">
        <v>938</v>
      </c>
      <c r="C291" s="170">
        <v>7798035375745</v>
      </c>
      <c r="D291" s="172">
        <f>+'Mi Color'!E61</f>
        <v>1773.3004261888802</v>
      </c>
    </row>
    <row r="292" spans="1:4" s="93" customFormat="1" ht="14.25" x14ac:dyDescent="0.2">
      <c r="A292" s="171">
        <v>91106601</v>
      </c>
      <c r="B292" s="100" t="s">
        <v>892</v>
      </c>
      <c r="C292" s="170">
        <v>7798035375783</v>
      </c>
      <c r="D292" s="172">
        <f>+'Mi Color'!E63</f>
        <v>5118.1682320904993</v>
      </c>
    </row>
    <row r="293" spans="1:4" s="93" customFormat="1" ht="14.25" x14ac:dyDescent="0.2">
      <c r="A293" s="171">
        <v>91106604</v>
      </c>
      <c r="B293" s="100" t="s">
        <v>893</v>
      </c>
      <c r="C293" s="170">
        <v>7798035375790</v>
      </c>
      <c r="D293" s="172">
        <f>+'Mi Color'!E64</f>
        <v>18766.861938784357</v>
      </c>
    </row>
    <row r="294" spans="1:4" s="93" customFormat="1" ht="14.25" x14ac:dyDescent="0.2">
      <c r="A294" s="171">
        <v>91106612</v>
      </c>
      <c r="B294" s="100" t="s">
        <v>939</v>
      </c>
      <c r="C294" s="170">
        <v>7798035375813</v>
      </c>
      <c r="D294" s="172">
        <f>+'Mi Color'!E62</f>
        <v>2911.3720095030553</v>
      </c>
    </row>
    <row r="295" spans="1:4" s="93" customFormat="1" ht="14.25" x14ac:dyDescent="0.2">
      <c r="A295" s="171">
        <v>91106614</v>
      </c>
      <c r="B295" s="100" t="s">
        <v>940</v>
      </c>
      <c r="C295" s="170">
        <v>7798035375929</v>
      </c>
      <c r="D295" s="172">
        <f>+'Mi Color'!E61</f>
        <v>1773.3004261888802</v>
      </c>
    </row>
    <row r="296" spans="1:4" s="93" customFormat="1" ht="14.25" x14ac:dyDescent="0.2">
      <c r="A296" s="171">
        <v>91106701</v>
      </c>
      <c r="B296" s="100" t="s">
        <v>894</v>
      </c>
      <c r="C296" s="170">
        <v>7798035375905</v>
      </c>
      <c r="D296" s="172">
        <f>+'Mi Color'!M54</f>
        <v>5685.0949788534845</v>
      </c>
    </row>
    <row r="297" spans="1:4" s="93" customFormat="1" ht="14.25" x14ac:dyDescent="0.2">
      <c r="A297" s="171">
        <v>91106704</v>
      </c>
      <c r="B297" s="100" t="s">
        <v>895</v>
      </c>
      <c r="C297" s="170">
        <v>7798035375912</v>
      </c>
      <c r="D297" s="172">
        <f>+'Mi Color'!M55</f>
        <v>21034.491529693401</v>
      </c>
    </row>
    <row r="298" spans="1:4" s="93" customFormat="1" ht="14.25" x14ac:dyDescent="0.2">
      <c r="A298" s="171">
        <v>91106712</v>
      </c>
      <c r="B298" s="100" t="s">
        <v>923</v>
      </c>
      <c r="C298" s="170">
        <v>7798035375981</v>
      </c>
      <c r="D298" s="172">
        <f>+'Mi Color'!M53</f>
        <v>3194.8353828845479</v>
      </c>
    </row>
    <row r="299" spans="1:4" s="93" customFormat="1" ht="14.25" x14ac:dyDescent="0.2">
      <c r="A299" s="171">
        <v>91106714</v>
      </c>
      <c r="B299" s="100" t="s">
        <v>924</v>
      </c>
      <c r="C299" s="170">
        <v>7798035376001</v>
      </c>
      <c r="D299" s="172">
        <f>+'Mi Color'!M52</f>
        <v>1915.0127638439003</v>
      </c>
    </row>
    <row r="300" spans="1:4" s="93" customFormat="1" ht="14.25" x14ac:dyDescent="0.2">
      <c r="A300" s="171">
        <v>91106801</v>
      </c>
      <c r="B300" s="100" t="s">
        <v>896</v>
      </c>
      <c r="C300" s="170">
        <v>7798035379484</v>
      </c>
      <c r="D300" s="172">
        <f>+'Mi Color'!E63</f>
        <v>5118.1682320904993</v>
      </c>
    </row>
    <row r="301" spans="1:4" s="93" customFormat="1" ht="14.25" x14ac:dyDescent="0.2">
      <c r="A301" s="171">
        <v>91106804</v>
      </c>
      <c r="B301" s="100" t="s">
        <v>897</v>
      </c>
      <c r="C301" s="170">
        <v>7798035379491</v>
      </c>
      <c r="D301" s="172">
        <f>+'Mi Color'!E64</f>
        <v>18766.861938784357</v>
      </c>
    </row>
    <row r="302" spans="1:4" s="93" customFormat="1" ht="14.25" x14ac:dyDescent="0.2">
      <c r="A302" s="171">
        <v>91106812</v>
      </c>
      <c r="B302" s="100" t="s">
        <v>941</v>
      </c>
      <c r="C302" s="170">
        <v>7798035377435</v>
      </c>
      <c r="D302" s="172">
        <f>+'Mi Color'!E62</f>
        <v>2911.3720095030553</v>
      </c>
    </row>
    <row r="303" spans="1:4" s="93" customFormat="1" ht="14.25" x14ac:dyDescent="0.2">
      <c r="A303" s="171">
        <v>91106814</v>
      </c>
      <c r="B303" s="100" t="s">
        <v>942</v>
      </c>
      <c r="C303" s="170">
        <v>7798035377886</v>
      </c>
      <c r="D303" s="172">
        <f>+'Mi Color'!E61</f>
        <v>1773.3004261888802</v>
      </c>
    </row>
    <row r="304" spans="1:4" s="93" customFormat="1" ht="14.25" x14ac:dyDescent="0.2">
      <c r="A304" s="171">
        <v>91106901</v>
      </c>
      <c r="B304" s="100" t="s">
        <v>898</v>
      </c>
      <c r="C304" s="170">
        <v>7798035379835</v>
      </c>
      <c r="D304" s="172">
        <f>+'Mi Color'!M54</f>
        <v>5685.0949788534845</v>
      </c>
    </row>
    <row r="305" spans="1:4" s="93" customFormat="1" ht="14.25" x14ac:dyDescent="0.2">
      <c r="A305" s="171">
        <v>91106904</v>
      </c>
      <c r="B305" s="100" t="s">
        <v>899</v>
      </c>
      <c r="C305" s="170">
        <v>7798035379842</v>
      </c>
      <c r="D305" s="172">
        <f>+'Mi Color'!M55</f>
        <v>21034.491529693401</v>
      </c>
    </row>
    <row r="306" spans="1:4" s="93" customFormat="1" ht="14.25" x14ac:dyDescent="0.2">
      <c r="A306" s="171">
        <v>91106912</v>
      </c>
      <c r="B306" s="100" t="s">
        <v>929</v>
      </c>
      <c r="C306" s="170">
        <v>7798035377961</v>
      </c>
      <c r="D306" s="172">
        <f>+'Mi Color'!M53</f>
        <v>3194.8353828845479</v>
      </c>
    </row>
    <row r="307" spans="1:4" s="93" customFormat="1" ht="14.25" x14ac:dyDescent="0.2">
      <c r="A307" s="171">
        <v>91106914</v>
      </c>
      <c r="B307" s="100" t="s">
        <v>930</v>
      </c>
      <c r="C307" s="170">
        <v>7798035377992</v>
      </c>
      <c r="D307" s="172">
        <f>+'Mi Color'!M52</f>
        <v>1915.0127638439003</v>
      </c>
    </row>
    <row r="308" spans="1:4" s="93" customFormat="1" ht="14.25" x14ac:dyDescent="0.2">
      <c r="A308" s="171">
        <v>91107001</v>
      </c>
      <c r="B308" s="100" t="s">
        <v>886</v>
      </c>
      <c r="C308" s="170">
        <v>7798035379859</v>
      </c>
      <c r="D308" s="172">
        <f>+'Mi Color'!M54</f>
        <v>5685.0949788534845</v>
      </c>
    </row>
    <row r="309" spans="1:4" s="93" customFormat="1" ht="14.25" x14ac:dyDescent="0.2">
      <c r="A309" s="171">
        <v>91107004</v>
      </c>
      <c r="B309" s="100" t="s">
        <v>887</v>
      </c>
      <c r="C309" s="170">
        <v>7798035379866</v>
      </c>
      <c r="D309" s="172">
        <f>+'Mi Color'!M55</f>
        <v>21034.491529693401</v>
      </c>
    </row>
    <row r="310" spans="1:4" s="93" customFormat="1" ht="14.25" x14ac:dyDescent="0.2">
      <c r="A310" s="171">
        <v>91107012</v>
      </c>
      <c r="B310" s="100" t="s">
        <v>933</v>
      </c>
      <c r="C310" s="170">
        <v>7798035374618</v>
      </c>
      <c r="D310" s="172">
        <f>+'Mi Color'!M53</f>
        <v>3194.8353828845479</v>
      </c>
    </row>
    <row r="311" spans="1:4" s="93" customFormat="1" ht="14.25" x14ac:dyDescent="0.2">
      <c r="A311" s="171">
        <v>91107014</v>
      </c>
      <c r="B311" s="100" t="s">
        <v>934</v>
      </c>
      <c r="C311" s="170">
        <v>7798035374625</v>
      </c>
      <c r="D311" s="172">
        <f>+'Mi Color'!M52</f>
        <v>1915.0127638439003</v>
      </c>
    </row>
    <row r="312" spans="1:4" s="93" customFormat="1" ht="14.25" x14ac:dyDescent="0.2">
      <c r="A312" s="171">
        <v>91110101</v>
      </c>
      <c r="B312" s="100" t="s">
        <v>481</v>
      </c>
      <c r="C312" s="170">
        <v>7798035373062</v>
      </c>
      <c r="D312" s="172">
        <f>+Netcolor!M233</f>
        <v>8320.0853620506532</v>
      </c>
    </row>
    <row r="313" spans="1:4" s="93" customFormat="1" ht="14.25" x14ac:dyDescent="0.2">
      <c r="A313" s="171">
        <v>91110104</v>
      </c>
      <c r="B313" s="100" t="s">
        <v>482</v>
      </c>
      <c r="C313" s="170">
        <v>7798035373437</v>
      </c>
      <c r="D313" s="172">
        <f>+Netcolor!M234</f>
        <v>29481.07555042547</v>
      </c>
    </row>
    <row r="314" spans="1:4" s="93" customFormat="1" ht="14.25" x14ac:dyDescent="0.2">
      <c r="A314" s="171">
        <v>91110112</v>
      </c>
      <c r="B314" s="100" t="s">
        <v>483</v>
      </c>
      <c r="C314" s="170">
        <v>7798035372690</v>
      </c>
      <c r="D314" s="172">
        <f>+Netcolor!M232</f>
        <v>4953.353145778995</v>
      </c>
    </row>
    <row r="315" spans="1:4" s="93" customFormat="1" ht="14.25" x14ac:dyDescent="0.2">
      <c r="A315" s="171">
        <v>91110114</v>
      </c>
      <c r="B315" s="100" t="s">
        <v>484</v>
      </c>
      <c r="C315" s="170">
        <v>7798035372324</v>
      </c>
      <c r="D315" s="172">
        <f>+Netcolor!M231</f>
        <v>2871.9473568033923</v>
      </c>
    </row>
    <row r="316" spans="1:4" s="93" customFormat="1" ht="14.25" x14ac:dyDescent="0.2">
      <c r="A316" s="171">
        <v>91111501</v>
      </c>
      <c r="B316" s="100" t="s">
        <v>485</v>
      </c>
      <c r="C316" s="170">
        <v>7798035373079</v>
      </c>
      <c r="D316" s="172">
        <f>+Netcolor!M242</f>
        <v>5537.6028171192975</v>
      </c>
    </row>
    <row r="317" spans="1:4" s="93" customFormat="1" ht="14.25" x14ac:dyDescent="0.2">
      <c r="A317" s="171">
        <v>91111504</v>
      </c>
      <c r="B317" s="100" t="s">
        <v>486</v>
      </c>
      <c r="C317" s="170">
        <v>7798035373444</v>
      </c>
      <c r="D317" s="172">
        <f>+Netcolor!M243</f>
        <v>19544.480531009285</v>
      </c>
    </row>
    <row r="318" spans="1:4" s="93" customFormat="1" ht="14.25" x14ac:dyDescent="0.2">
      <c r="A318" s="171">
        <v>91111512</v>
      </c>
      <c r="B318" s="100" t="s">
        <v>487</v>
      </c>
      <c r="C318" s="170">
        <v>7798035372706</v>
      </c>
      <c r="D318" s="172">
        <f>+Netcolor!M241</f>
        <v>3356.7645312008458</v>
      </c>
    </row>
    <row r="319" spans="1:4" s="93" customFormat="1" ht="14.25" x14ac:dyDescent="0.2">
      <c r="A319" s="171">
        <v>91111514</v>
      </c>
      <c r="B319" s="100" t="s">
        <v>488</v>
      </c>
      <c r="C319" s="170">
        <v>7798035372331</v>
      </c>
      <c r="D319" s="172">
        <f>+Netcolor!M240</f>
        <v>2210.4338413038763</v>
      </c>
    </row>
    <row r="320" spans="1:4" s="93" customFormat="1" ht="14.25" x14ac:dyDescent="0.2">
      <c r="A320" s="171">
        <v>91120101</v>
      </c>
      <c r="B320" s="100" t="s">
        <v>849</v>
      </c>
      <c r="C320" s="170">
        <v>7798035373086</v>
      </c>
      <c r="D320" s="172">
        <f>+Netcolor!E233</f>
        <v>6965.6528612517086</v>
      </c>
    </row>
    <row r="321" spans="1:4" s="93" customFormat="1" ht="14.25" x14ac:dyDescent="0.2">
      <c r="A321" s="171">
        <v>91120104</v>
      </c>
      <c r="B321" s="100" t="s">
        <v>850</v>
      </c>
      <c r="C321" s="170">
        <v>7798035373451</v>
      </c>
      <c r="D321" s="172">
        <f>+Netcolor!E234</f>
        <v>26396.519253029102</v>
      </c>
    </row>
    <row r="322" spans="1:4" s="93" customFormat="1" ht="14.25" x14ac:dyDescent="0.2">
      <c r="A322" s="171">
        <v>91120112</v>
      </c>
      <c r="B322" s="100" t="s">
        <v>851</v>
      </c>
      <c r="C322" s="170">
        <v>7798035372713</v>
      </c>
      <c r="D322" s="172">
        <f>+Netcolor!E232</f>
        <v>4601.6650724286847</v>
      </c>
    </row>
    <row r="323" spans="1:4" s="93" customFormat="1" ht="14.25" x14ac:dyDescent="0.2">
      <c r="A323" s="171">
        <v>91120114</v>
      </c>
      <c r="B323" s="100" t="s">
        <v>852</v>
      </c>
      <c r="C323" s="170">
        <v>7798035372348</v>
      </c>
      <c r="D323" s="172">
        <f>+Netcolor!E231</f>
        <v>2796.7483218640127</v>
      </c>
    </row>
    <row r="324" spans="1:4" s="93" customFormat="1" ht="14.25" x14ac:dyDescent="0.2">
      <c r="A324" s="171">
        <v>91120120</v>
      </c>
      <c r="B324" s="100" t="s">
        <v>853</v>
      </c>
      <c r="C324" s="170">
        <v>7798035373826</v>
      </c>
      <c r="D324" s="172">
        <f>+Netcolor!E235</f>
        <v>121962.77688979974</v>
      </c>
    </row>
    <row r="325" spans="1:4" s="93" customFormat="1" ht="14.25" x14ac:dyDescent="0.2">
      <c r="A325" s="171">
        <v>91121501</v>
      </c>
      <c r="B325" s="100" t="s">
        <v>854</v>
      </c>
      <c r="C325" s="170">
        <v>7798035373093</v>
      </c>
      <c r="D325" s="172">
        <f>+Netcolor!E242</f>
        <v>6254.1841738491757</v>
      </c>
    </row>
    <row r="326" spans="1:4" s="93" customFormat="1" ht="14.25" x14ac:dyDescent="0.2">
      <c r="A326" s="171">
        <v>91121504</v>
      </c>
      <c r="B326" s="100" t="s">
        <v>855</v>
      </c>
      <c r="C326" s="170">
        <v>7798035373468</v>
      </c>
      <c r="D326" s="172">
        <f>+Netcolor!E243</f>
        <v>20098.385833121658</v>
      </c>
    </row>
    <row r="327" spans="1:4" s="93" customFormat="1" ht="14.25" x14ac:dyDescent="0.2">
      <c r="A327" s="171">
        <v>91121512</v>
      </c>
      <c r="B327" s="100" t="s">
        <v>856</v>
      </c>
      <c r="C327" s="170">
        <v>7798035372720</v>
      </c>
      <c r="D327" s="172">
        <f>+Netcolor!E241</f>
        <v>3490.3868871779341</v>
      </c>
    </row>
    <row r="328" spans="1:4" s="93" customFormat="1" ht="14.25" x14ac:dyDescent="0.2">
      <c r="A328" s="171">
        <v>91121514</v>
      </c>
      <c r="B328" s="100" t="s">
        <v>857</v>
      </c>
      <c r="C328" s="170">
        <v>7798035372355</v>
      </c>
      <c r="D328" s="172">
        <f>+Netcolor!E240</f>
        <v>2329.0505966119404</v>
      </c>
    </row>
    <row r="329" spans="1:4" s="93" customFormat="1" ht="14.25" x14ac:dyDescent="0.2">
      <c r="A329" s="171">
        <v>91130001</v>
      </c>
      <c r="B329" s="100" t="s">
        <v>489</v>
      </c>
      <c r="C329" s="170">
        <v>7798035374274</v>
      </c>
      <c r="D329" s="172">
        <f>+Netcolor!E86</f>
        <v>10892.435414998901</v>
      </c>
    </row>
    <row r="330" spans="1:4" s="93" customFormat="1" ht="14.25" x14ac:dyDescent="0.2">
      <c r="A330" s="171">
        <v>91130004</v>
      </c>
      <c r="B330" s="100" t="s">
        <v>490</v>
      </c>
      <c r="C330" s="170">
        <v>7798035374281</v>
      </c>
      <c r="D330" s="172">
        <f>+Netcolor!E87</f>
        <v>33773.924303954089</v>
      </c>
    </row>
    <row r="331" spans="1:4" s="93" customFormat="1" ht="14.25" x14ac:dyDescent="0.2">
      <c r="A331" s="171">
        <v>91130020</v>
      </c>
      <c r="B331" s="100" t="s">
        <v>491</v>
      </c>
      <c r="C331" s="170">
        <v>7798035374298</v>
      </c>
      <c r="D331" s="172">
        <f>+Netcolor!E89</f>
        <v>159644.64644099449</v>
      </c>
    </row>
    <row r="332" spans="1:4" s="93" customFormat="1" ht="14.25" x14ac:dyDescent="0.2">
      <c r="A332" s="171">
        <v>91130101</v>
      </c>
      <c r="B332" s="100" t="s">
        <v>492</v>
      </c>
      <c r="C332" s="170">
        <v>7798035375752</v>
      </c>
      <c r="D332" s="172">
        <f>+Netcolor!E86</f>
        <v>10892.435414998901</v>
      </c>
    </row>
    <row r="333" spans="1:4" s="93" customFormat="1" ht="14.25" x14ac:dyDescent="0.2">
      <c r="A333" s="171">
        <v>91130104</v>
      </c>
      <c r="B333" s="100" t="s">
        <v>493</v>
      </c>
      <c r="C333" s="170">
        <v>7798035375769</v>
      </c>
      <c r="D333" s="172">
        <f>+Netcolor!E87</f>
        <v>33773.924303954089</v>
      </c>
    </row>
    <row r="334" spans="1:4" s="93" customFormat="1" ht="14.25" x14ac:dyDescent="0.2">
      <c r="A334" s="171">
        <v>91130120</v>
      </c>
      <c r="B334" s="100" t="s">
        <v>494</v>
      </c>
      <c r="C334" s="170">
        <v>7798035375776</v>
      </c>
      <c r="D334" s="172">
        <f>+D331</f>
        <v>159644.64644099449</v>
      </c>
    </row>
    <row r="335" spans="1:4" s="93" customFormat="1" ht="14.25" x14ac:dyDescent="0.2">
      <c r="A335" s="171">
        <v>91150101</v>
      </c>
      <c r="B335" s="100" t="s">
        <v>495</v>
      </c>
      <c r="C335" s="170">
        <v>7798035371884</v>
      </c>
      <c r="D335" s="172">
        <f>+Netcolor!E43</f>
        <v>6203.0879225526824</v>
      </c>
    </row>
    <row r="336" spans="1:4" s="93" customFormat="1" ht="14.25" x14ac:dyDescent="0.2">
      <c r="A336" s="171">
        <v>91150104</v>
      </c>
      <c r="B336" s="100" t="s">
        <v>496</v>
      </c>
      <c r="C336" s="170">
        <v>7798035371891</v>
      </c>
      <c r="D336" s="172">
        <f>+Netcolor!E44</f>
        <v>21636.091748476843</v>
      </c>
    </row>
    <row r="337" spans="1:4" s="93" customFormat="1" ht="14.25" x14ac:dyDescent="0.2">
      <c r="A337" s="171">
        <v>91150110</v>
      </c>
      <c r="B337" s="100" t="s">
        <v>497</v>
      </c>
      <c r="C337" s="170">
        <v>7798035371907</v>
      </c>
      <c r="D337" s="172">
        <f>+Netcolor!E45</f>
        <v>50900.386039524783</v>
      </c>
    </row>
    <row r="338" spans="1:4" s="93" customFormat="1" ht="14.25" x14ac:dyDescent="0.2">
      <c r="A338" s="171">
        <v>91150120</v>
      </c>
      <c r="B338" s="100" t="s">
        <v>498</v>
      </c>
      <c r="C338" s="170">
        <v>7798035371914</v>
      </c>
      <c r="D338" s="172">
        <f>+Netcolor!E46</f>
        <v>97519.140057523939</v>
      </c>
    </row>
    <row r="339" spans="1:4" s="93" customFormat="1" ht="14.25" x14ac:dyDescent="0.2">
      <c r="A339" s="171">
        <v>91200201</v>
      </c>
      <c r="B339" s="100" t="s">
        <v>499</v>
      </c>
      <c r="C339" s="170">
        <v>7798035374472</v>
      </c>
      <c r="D339" s="172">
        <f>+'Mi Color'!E72</f>
        <v>5001.7257350932414</v>
      </c>
    </row>
    <row r="340" spans="1:4" s="93" customFormat="1" ht="14.25" x14ac:dyDescent="0.2">
      <c r="A340" s="171">
        <v>91200204</v>
      </c>
      <c r="B340" s="100" t="s">
        <v>500</v>
      </c>
      <c r="C340" s="170">
        <v>7798035374489</v>
      </c>
      <c r="D340" s="172">
        <f>+'Mi Color'!E73</f>
        <v>16765.274999999998</v>
      </c>
    </row>
    <row r="341" spans="1:4" s="93" customFormat="1" ht="14.25" x14ac:dyDescent="0.2">
      <c r="A341" s="171">
        <v>91200214</v>
      </c>
      <c r="B341" s="100" t="s">
        <v>501</v>
      </c>
      <c r="C341" s="170">
        <v>7798035374458</v>
      </c>
      <c r="D341" s="172">
        <f>+'Mi Color'!E71</f>
        <v>2277.3667332090736</v>
      </c>
    </row>
    <row r="342" spans="1:4" s="93" customFormat="1" ht="14.25" x14ac:dyDescent="0.2">
      <c r="A342" s="171">
        <v>91201501</v>
      </c>
      <c r="B342" s="100" t="s">
        <v>502</v>
      </c>
      <c r="C342" s="170">
        <v>7798035374571</v>
      </c>
      <c r="D342" s="172">
        <f>+'Mi Color'!M71</f>
        <v>4446.4749999999995</v>
      </c>
    </row>
    <row r="343" spans="1:4" s="93" customFormat="1" ht="14.25" x14ac:dyDescent="0.2">
      <c r="A343" s="171">
        <v>91201504</v>
      </c>
      <c r="B343" s="100" t="s">
        <v>503</v>
      </c>
      <c r="C343" s="170">
        <v>7798035374588</v>
      </c>
      <c r="D343" s="172">
        <f>+'Mi Color'!M72</f>
        <v>16615.774999999998</v>
      </c>
    </row>
    <row r="344" spans="1:4" s="93" customFormat="1" ht="14.25" x14ac:dyDescent="0.2">
      <c r="A344" s="171">
        <v>91201520</v>
      </c>
      <c r="B344" s="100" t="s">
        <v>504</v>
      </c>
      <c r="C344" s="170">
        <v>7798035374595</v>
      </c>
      <c r="D344" s="172">
        <f>+'Mi Color'!M73</f>
        <v>70465.318499999994</v>
      </c>
    </row>
    <row r="345" spans="1:4" s="93" customFormat="1" ht="14.25" x14ac:dyDescent="0.2">
      <c r="A345" s="171">
        <v>91202001</v>
      </c>
      <c r="B345" s="100" t="s">
        <v>505</v>
      </c>
      <c r="C345" s="170">
        <v>7798035374373</v>
      </c>
      <c r="D345" s="172">
        <f>+'Mi Color'!E79</f>
        <v>5257.1330066724704</v>
      </c>
    </row>
    <row r="346" spans="1:4" s="93" customFormat="1" ht="14.25" x14ac:dyDescent="0.2">
      <c r="A346" s="171">
        <v>91202004</v>
      </c>
      <c r="B346" s="100" t="s">
        <v>506</v>
      </c>
      <c r="C346" s="170">
        <v>7798035374380</v>
      </c>
      <c r="D346" s="172">
        <f>+'Mi Color'!E80</f>
        <v>18626.415874326787</v>
      </c>
    </row>
    <row r="347" spans="1:4" s="93" customFormat="1" ht="14.25" x14ac:dyDescent="0.2">
      <c r="A347" s="171">
        <v>91202020</v>
      </c>
      <c r="B347" s="100" t="s">
        <v>507</v>
      </c>
      <c r="C347" s="170">
        <v>7798035374397</v>
      </c>
      <c r="D347" s="172">
        <f>+'Mi Color'!E81</f>
        <v>84126.37148898383</v>
      </c>
    </row>
    <row r="348" spans="1:4" s="93" customFormat="1" ht="14.25" x14ac:dyDescent="0.2">
      <c r="A348" s="171">
        <v>91210101</v>
      </c>
      <c r="B348" s="100" t="s">
        <v>508</v>
      </c>
      <c r="C348" s="170">
        <v>7798035373109</v>
      </c>
      <c r="D348" s="172">
        <f>+Netcolor!E181</f>
        <v>5879.2819013966027</v>
      </c>
    </row>
    <row r="349" spans="1:4" s="93" customFormat="1" ht="14.25" x14ac:dyDescent="0.2">
      <c r="A349" s="171">
        <v>91210104</v>
      </c>
      <c r="B349" s="100" t="s">
        <v>509</v>
      </c>
      <c r="C349" s="170">
        <v>7798035373475</v>
      </c>
      <c r="D349" s="172">
        <f>+Netcolor!E182</f>
        <v>18823.007773111956</v>
      </c>
    </row>
    <row r="350" spans="1:4" s="93" customFormat="1" ht="14.25" x14ac:dyDescent="0.2">
      <c r="A350" s="171">
        <v>91210112</v>
      </c>
      <c r="B350" s="100" t="s">
        <v>510</v>
      </c>
      <c r="C350" s="170">
        <v>7798035372737</v>
      </c>
      <c r="D350" s="172">
        <f>+Netcolor!E180</f>
        <v>3973.3361187169539</v>
      </c>
    </row>
    <row r="351" spans="1:4" s="93" customFormat="1" ht="14.25" x14ac:dyDescent="0.2">
      <c r="A351" s="171">
        <v>91210120</v>
      </c>
      <c r="B351" s="100" t="s">
        <v>511</v>
      </c>
      <c r="C351" s="170">
        <v>7798035373840</v>
      </c>
      <c r="D351" s="172">
        <f>+Netcolor!E183</f>
        <v>86047.096775756887</v>
      </c>
    </row>
    <row r="352" spans="1:4" s="93" customFormat="1" ht="14.25" x14ac:dyDescent="0.2">
      <c r="A352" s="171">
        <v>91220501</v>
      </c>
      <c r="B352" s="100" t="s">
        <v>512</v>
      </c>
      <c r="C352" s="170">
        <v>7798035375004</v>
      </c>
      <c r="D352" s="172">
        <f>+Netcolor!M259</f>
        <v>7876.6583327823309</v>
      </c>
    </row>
    <row r="353" spans="1:4" s="93" customFormat="1" ht="14.25" x14ac:dyDescent="0.2">
      <c r="A353" s="171">
        <v>91220504</v>
      </c>
      <c r="B353" s="100" t="s">
        <v>513</v>
      </c>
      <c r="C353" s="170">
        <v>7798035375011</v>
      </c>
      <c r="D353" s="172">
        <f>+Netcolor!M260</f>
        <v>28767.110013099409</v>
      </c>
    </row>
    <row r="354" spans="1:4" s="93" customFormat="1" ht="14.25" x14ac:dyDescent="0.2">
      <c r="A354" s="171">
        <v>91220512</v>
      </c>
      <c r="B354" s="100" t="s">
        <v>514</v>
      </c>
      <c r="C354" s="170">
        <v>7798035375028</v>
      </c>
      <c r="D354" s="172">
        <f>+Netcolor!M258</f>
        <v>4719.823669095581</v>
      </c>
    </row>
    <row r="355" spans="1:4" s="93" customFormat="1" ht="14.25" x14ac:dyDescent="0.2">
      <c r="A355" s="171">
        <v>91220601</v>
      </c>
      <c r="B355" s="100" t="s">
        <v>515</v>
      </c>
      <c r="C355" s="170">
        <v>7798035375059</v>
      </c>
      <c r="D355" s="172">
        <f>+Netcolor!E267</f>
        <v>7344.8787587401912</v>
      </c>
    </row>
    <row r="356" spans="1:4" s="93" customFormat="1" ht="14.25" x14ac:dyDescent="0.2">
      <c r="A356" s="171">
        <v>91220604</v>
      </c>
      <c r="B356" s="100" t="s">
        <v>516</v>
      </c>
      <c r="C356" s="170">
        <v>7798035375066</v>
      </c>
      <c r="D356" s="172">
        <f>+Netcolor!E268</f>
        <v>26000.960389771186</v>
      </c>
    </row>
    <row r="357" spans="1:4" s="93" customFormat="1" ht="14.25" x14ac:dyDescent="0.2">
      <c r="A357" s="171">
        <v>91220612</v>
      </c>
      <c r="B357" s="100" t="s">
        <v>517</v>
      </c>
      <c r="C357" s="170">
        <v>7798035375073</v>
      </c>
      <c r="D357" s="172">
        <f>+Netcolor!E266</f>
        <v>3861.7579462779481</v>
      </c>
    </row>
    <row r="358" spans="1:4" s="93" customFormat="1" ht="14.25" x14ac:dyDescent="0.2">
      <c r="A358" s="171">
        <v>91220701</v>
      </c>
      <c r="B358" s="100" t="s">
        <v>518</v>
      </c>
      <c r="C358" s="170">
        <v>7798035374427</v>
      </c>
      <c r="D358" s="172">
        <f>+Netcolor!E258</f>
        <v>7338.1599714219192</v>
      </c>
    </row>
    <row r="359" spans="1:4" s="93" customFormat="1" ht="14.25" x14ac:dyDescent="0.2">
      <c r="A359" s="171">
        <v>91220704</v>
      </c>
      <c r="B359" s="100" t="s">
        <v>519</v>
      </c>
      <c r="C359" s="170">
        <v>7798035374434</v>
      </c>
      <c r="D359" s="172">
        <f>+Netcolor!E259</f>
        <v>26425.737054670539</v>
      </c>
    </row>
    <row r="360" spans="1:4" s="93" customFormat="1" ht="14.25" x14ac:dyDescent="0.2">
      <c r="A360" s="171">
        <v>91220801</v>
      </c>
      <c r="B360" s="100" t="s">
        <v>520</v>
      </c>
      <c r="C360" s="170">
        <v>7798035375103</v>
      </c>
      <c r="D360" s="172">
        <f>+Netcolor!M266</f>
        <v>7179.8079886637479</v>
      </c>
    </row>
    <row r="361" spans="1:4" s="93" customFormat="1" ht="14.25" x14ac:dyDescent="0.2">
      <c r="A361" s="171">
        <v>91220804</v>
      </c>
      <c r="B361" s="100" t="s">
        <v>521</v>
      </c>
      <c r="C361" s="170">
        <v>7798035375110</v>
      </c>
      <c r="D361" s="172">
        <f>+Netcolor!M267</f>
        <v>24576.962055350348</v>
      </c>
    </row>
    <row r="362" spans="1:4" s="93" customFormat="1" ht="14.25" x14ac:dyDescent="0.2">
      <c r="A362" s="171">
        <v>91300001</v>
      </c>
      <c r="B362" s="100" t="s">
        <v>522</v>
      </c>
      <c r="C362" s="170">
        <v>7798035373925</v>
      </c>
      <c r="D362" s="172">
        <f>+Netcolor!E157</f>
        <v>5303.7383180659353</v>
      </c>
    </row>
    <row r="363" spans="1:4" s="93" customFormat="1" ht="14.25" x14ac:dyDescent="0.2">
      <c r="A363" s="171">
        <v>91300004</v>
      </c>
      <c r="B363" s="100" t="s">
        <v>523</v>
      </c>
      <c r="C363" s="170">
        <v>7798035373932</v>
      </c>
      <c r="D363" s="172">
        <f>+Netcolor!E158</f>
        <v>19196.168069393898</v>
      </c>
    </row>
    <row r="364" spans="1:4" s="93" customFormat="1" ht="14.25" x14ac:dyDescent="0.2">
      <c r="A364" s="171">
        <v>91300012</v>
      </c>
      <c r="B364" s="100" t="s">
        <v>524</v>
      </c>
      <c r="C364" s="170">
        <v>7798035373918</v>
      </c>
      <c r="D364" s="172">
        <f>+Netcolor!E156</f>
        <v>3297.2477594103602</v>
      </c>
    </row>
    <row r="365" spans="1:4" s="93" customFormat="1" ht="14.25" x14ac:dyDescent="0.2">
      <c r="A365" s="171">
        <v>91300014</v>
      </c>
      <c r="B365" s="100" t="s">
        <v>525</v>
      </c>
      <c r="C365" s="170">
        <v>7798035373901</v>
      </c>
      <c r="D365" s="172">
        <f>+Netcolor!E155</f>
        <v>2109.4558365841954</v>
      </c>
    </row>
    <row r="366" spans="1:4" s="93" customFormat="1" ht="14.25" x14ac:dyDescent="0.2">
      <c r="A366" s="171">
        <v>91300020</v>
      </c>
      <c r="B366" s="100" t="s">
        <v>526</v>
      </c>
      <c r="C366" s="170">
        <v>7798035373949</v>
      </c>
      <c r="D366" s="172">
        <f>+Netcolor!E159</f>
        <v>90681.190832061839</v>
      </c>
    </row>
    <row r="367" spans="1:4" s="93" customFormat="1" ht="14.25" x14ac:dyDescent="0.2">
      <c r="A367" s="171">
        <v>91320001</v>
      </c>
      <c r="B367" s="100" t="s">
        <v>527</v>
      </c>
      <c r="C367" s="170">
        <v>7798035370115</v>
      </c>
      <c r="D367" s="172">
        <f>+Netcolor!E164</f>
        <v>5644.4597653488008</v>
      </c>
    </row>
    <row r="368" spans="1:4" s="93" customFormat="1" ht="14.25" x14ac:dyDescent="0.2">
      <c r="A368" s="171">
        <v>91320004</v>
      </c>
      <c r="B368" s="100" t="s">
        <v>528</v>
      </c>
      <c r="C368" s="170">
        <v>7798035370122</v>
      </c>
      <c r="D368" s="172">
        <f>+Netcolor!E165</f>
        <v>21574.341465187492</v>
      </c>
    </row>
    <row r="369" spans="1:4" s="93" customFormat="1" ht="14.25" x14ac:dyDescent="0.2">
      <c r="A369" s="171">
        <v>91330001</v>
      </c>
      <c r="B369" s="100" t="s">
        <v>529</v>
      </c>
      <c r="C369" s="170">
        <v>7798035379064</v>
      </c>
      <c r="D369" s="172">
        <f>+Netcolor!M157</f>
        <v>7178.5303771734589</v>
      </c>
    </row>
    <row r="370" spans="1:4" s="93" customFormat="1" ht="14.25" x14ac:dyDescent="0.2">
      <c r="A370" s="171">
        <v>91330004</v>
      </c>
      <c r="B370" s="100" t="s">
        <v>530</v>
      </c>
      <c r="C370" s="170">
        <v>7798035379071</v>
      </c>
      <c r="D370" s="172">
        <f>+Netcolor!M158</f>
        <v>25559.320386169082</v>
      </c>
    </row>
    <row r="371" spans="1:4" s="93" customFormat="1" ht="14.25" x14ac:dyDescent="0.2">
      <c r="A371" s="171">
        <v>91330101</v>
      </c>
      <c r="B371" s="100" t="s">
        <v>531</v>
      </c>
      <c r="C371" s="170">
        <v>7798035373963</v>
      </c>
      <c r="D371" s="172">
        <f>+Netcolor!E250</f>
        <v>9146.0626431242636</v>
      </c>
    </row>
    <row r="372" spans="1:4" s="93" customFormat="1" ht="14.25" x14ac:dyDescent="0.2">
      <c r="A372" s="171">
        <v>91330104</v>
      </c>
      <c r="B372" s="100" t="s">
        <v>532</v>
      </c>
      <c r="C372" s="170">
        <v>7798035373970</v>
      </c>
      <c r="D372" s="172">
        <f>+Netcolor!E251</f>
        <v>35033.530837299055</v>
      </c>
    </row>
    <row r="373" spans="1:4" s="93" customFormat="1" ht="14.25" x14ac:dyDescent="0.2">
      <c r="A373" s="171">
        <v>91330112</v>
      </c>
      <c r="B373" s="100" t="s">
        <v>533</v>
      </c>
      <c r="C373" s="170">
        <v>7798035373956</v>
      </c>
      <c r="D373" s="172">
        <f>+Netcolor!E249</f>
        <v>5423.5663742012084</v>
      </c>
    </row>
    <row r="374" spans="1:4" s="93" customFormat="1" ht="14.25" x14ac:dyDescent="0.2">
      <c r="A374" s="171">
        <v>91330114</v>
      </c>
      <c r="B374" s="100" t="s">
        <v>534</v>
      </c>
      <c r="C374" s="170">
        <v>7798035374861</v>
      </c>
      <c r="D374" s="172">
        <f>+Netcolor!E248</f>
        <v>3392.3157169932865</v>
      </c>
    </row>
    <row r="375" spans="1:4" s="93" customFormat="1" ht="14.25" x14ac:dyDescent="0.2">
      <c r="A375" s="171">
        <v>91330120</v>
      </c>
      <c r="B375" s="100" t="s">
        <v>535</v>
      </c>
      <c r="C375" s="170">
        <v>7798035373987</v>
      </c>
      <c r="D375" s="172">
        <f>+Netcolor!E252</f>
        <v>158149.03060875693</v>
      </c>
    </row>
    <row r="376" spans="1:4" s="93" customFormat="1" ht="14.25" x14ac:dyDescent="0.2">
      <c r="A376" s="171">
        <v>91330201</v>
      </c>
      <c r="B376" s="100" t="s">
        <v>536</v>
      </c>
      <c r="C376" s="170">
        <v>7798035374045</v>
      </c>
      <c r="D376" s="172">
        <f>+D371</f>
        <v>9146.0626431242636</v>
      </c>
    </row>
    <row r="377" spans="1:4" s="93" customFormat="1" ht="14.25" x14ac:dyDescent="0.2">
      <c r="A377" s="171">
        <v>91330204</v>
      </c>
      <c r="B377" s="100" t="s">
        <v>537</v>
      </c>
      <c r="C377" s="170">
        <v>7798035374052</v>
      </c>
      <c r="D377" s="172">
        <f>+D372</f>
        <v>35033.530837299055</v>
      </c>
    </row>
    <row r="378" spans="1:4" s="93" customFormat="1" ht="14.25" x14ac:dyDescent="0.2">
      <c r="A378" s="171">
        <v>91330212</v>
      </c>
      <c r="B378" s="100" t="s">
        <v>538</v>
      </c>
      <c r="C378" s="170">
        <v>7798035374038</v>
      </c>
      <c r="D378" s="172">
        <f>+D373</f>
        <v>5423.5663742012084</v>
      </c>
    </row>
    <row r="379" spans="1:4" s="93" customFormat="1" ht="14.25" x14ac:dyDescent="0.2">
      <c r="A379" s="171">
        <v>91330401</v>
      </c>
      <c r="B379" s="100" t="s">
        <v>539</v>
      </c>
      <c r="C379" s="170">
        <v>7798035374243</v>
      </c>
      <c r="D379" s="172">
        <f>+D376</f>
        <v>9146.0626431242636</v>
      </c>
    </row>
    <row r="380" spans="1:4" s="93" customFormat="1" ht="14.25" x14ac:dyDescent="0.2">
      <c r="A380" s="171">
        <v>91330404</v>
      </c>
      <c r="B380" s="100" t="s">
        <v>540</v>
      </c>
      <c r="C380" s="170">
        <v>7798035374250</v>
      </c>
      <c r="D380" s="172">
        <f>+D377</f>
        <v>35033.530837299055</v>
      </c>
    </row>
    <row r="381" spans="1:4" s="93" customFormat="1" ht="14.25" x14ac:dyDescent="0.2">
      <c r="A381" s="171">
        <v>91330412</v>
      </c>
      <c r="B381" s="100" t="s">
        <v>541</v>
      </c>
      <c r="C381" s="170">
        <v>7798035374236</v>
      </c>
      <c r="D381" s="172">
        <f>+D378</f>
        <v>5423.5663742012084</v>
      </c>
    </row>
    <row r="382" spans="1:4" s="93" customFormat="1" ht="14.25" x14ac:dyDescent="0.2">
      <c r="A382" s="171">
        <v>91331501</v>
      </c>
      <c r="B382" s="100" t="s">
        <v>542</v>
      </c>
      <c r="C382" s="170">
        <v>7798035374007</v>
      </c>
      <c r="D382" s="172">
        <f>+Netcolor!$M$250</f>
        <v>7706.7704653581086</v>
      </c>
    </row>
    <row r="383" spans="1:4" s="93" customFormat="1" ht="14.25" x14ac:dyDescent="0.2">
      <c r="A383" s="171">
        <v>91331504</v>
      </c>
      <c r="B383" s="100" t="s">
        <v>543</v>
      </c>
      <c r="C383" s="170">
        <v>7798035374014</v>
      </c>
      <c r="D383" s="172">
        <f>+Netcolor!$M$251</f>
        <v>28714.799367861087</v>
      </c>
    </row>
    <row r="384" spans="1:4" s="93" customFormat="1" ht="14.25" x14ac:dyDescent="0.2">
      <c r="A384" s="171">
        <v>91331512</v>
      </c>
      <c r="B384" s="100" t="s">
        <v>544</v>
      </c>
      <c r="C384" s="170">
        <v>7798035373994</v>
      </c>
      <c r="D384" s="172">
        <f>+Netcolor!$M$249</f>
        <v>4876.9406851094282</v>
      </c>
    </row>
    <row r="385" spans="1:4" s="93" customFormat="1" ht="14.25" x14ac:dyDescent="0.2">
      <c r="A385" s="171">
        <v>91331514</v>
      </c>
      <c r="B385" s="100" t="s">
        <v>545</v>
      </c>
      <c r="C385" s="170">
        <v>7798035374878</v>
      </c>
      <c r="D385" s="172">
        <f>+Netcolor!$M$248</f>
        <v>2837.370759653661</v>
      </c>
    </row>
    <row r="386" spans="1:4" s="93" customFormat="1" ht="14.25" x14ac:dyDescent="0.2">
      <c r="A386" s="171">
        <v>91331520</v>
      </c>
      <c r="B386" s="100" t="s">
        <v>943</v>
      </c>
      <c r="C386" s="170">
        <v>7798035374021</v>
      </c>
      <c r="D386" s="172">
        <f>+Netcolor!M252</f>
        <v>132918.41677267227</v>
      </c>
    </row>
    <row r="387" spans="1:4" s="93" customFormat="1" ht="14.25" x14ac:dyDescent="0.2">
      <c r="A387" s="171">
        <v>91332001</v>
      </c>
      <c r="B387" s="100" t="s">
        <v>546</v>
      </c>
      <c r="C387" s="170">
        <v>7798035374168</v>
      </c>
      <c r="D387" s="172">
        <f>+D382</f>
        <v>7706.7704653581086</v>
      </c>
    </row>
    <row r="388" spans="1:4" s="93" customFormat="1" ht="14.25" x14ac:dyDescent="0.2">
      <c r="A388" s="171">
        <v>91332004</v>
      </c>
      <c r="B388" s="100" t="s">
        <v>547</v>
      </c>
      <c r="C388" s="170">
        <v>7798035374175</v>
      </c>
      <c r="D388" s="172">
        <f>+D383</f>
        <v>28714.799367861087</v>
      </c>
    </row>
    <row r="389" spans="1:4" s="93" customFormat="1" ht="14.25" x14ac:dyDescent="0.2">
      <c r="A389" s="171">
        <v>91332012</v>
      </c>
      <c r="B389" s="100" t="s">
        <v>548</v>
      </c>
      <c r="C389" s="170">
        <v>7798035374151</v>
      </c>
      <c r="D389" s="172">
        <f>+D384</f>
        <v>4876.9406851094282</v>
      </c>
    </row>
    <row r="390" spans="1:4" s="93" customFormat="1" ht="14.25" x14ac:dyDescent="0.2">
      <c r="A390" s="171">
        <v>91333001</v>
      </c>
      <c r="B390" s="100" t="s">
        <v>549</v>
      </c>
      <c r="C390" s="170">
        <v>7798035374083</v>
      </c>
      <c r="D390" s="172">
        <f>+Netcolor!$M$250</f>
        <v>7706.7704653581086</v>
      </c>
    </row>
    <row r="391" spans="1:4" s="93" customFormat="1" ht="14.25" x14ac:dyDescent="0.2">
      <c r="A391" s="171">
        <v>91333004</v>
      </c>
      <c r="B391" s="100" t="s">
        <v>550</v>
      </c>
      <c r="C391" s="170">
        <v>7798035374090</v>
      </c>
      <c r="D391" s="172">
        <f>+Netcolor!$M$251</f>
        <v>28714.799367861087</v>
      </c>
    </row>
    <row r="392" spans="1:4" s="93" customFormat="1" ht="14.25" x14ac:dyDescent="0.2">
      <c r="A392" s="171">
        <v>91333012</v>
      </c>
      <c r="B392" s="100" t="s">
        <v>551</v>
      </c>
      <c r="C392" s="170">
        <v>7798035374076</v>
      </c>
      <c r="D392" s="172">
        <f>+Netcolor!$M$249</f>
        <v>4876.9406851094282</v>
      </c>
    </row>
    <row r="393" spans="1:4" s="93" customFormat="1" ht="14.25" x14ac:dyDescent="0.2">
      <c r="A393" s="171">
        <v>91333020</v>
      </c>
      <c r="B393" s="100" t="s">
        <v>552</v>
      </c>
      <c r="C393" s="170">
        <v>7798035374106</v>
      </c>
      <c r="D393" s="172">
        <f>+Netcolor!$M$252</f>
        <v>132918.41677267227</v>
      </c>
    </row>
    <row r="394" spans="1:4" s="93" customFormat="1" ht="14.25" x14ac:dyDescent="0.2">
      <c r="A394" s="171">
        <v>91334101</v>
      </c>
      <c r="B394" s="100" t="s">
        <v>553</v>
      </c>
      <c r="C394" s="170">
        <v>7798035374120</v>
      </c>
      <c r="D394" s="172">
        <f>+Netcolor!$M$250</f>
        <v>7706.7704653581086</v>
      </c>
    </row>
    <row r="395" spans="1:4" s="93" customFormat="1" ht="14.25" x14ac:dyDescent="0.2">
      <c r="A395" s="171">
        <v>91334104</v>
      </c>
      <c r="B395" s="100" t="s">
        <v>554</v>
      </c>
      <c r="C395" s="170">
        <v>7798035374137</v>
      </c>
      <c r="D395" s="172">
        <f>+Netcolor!$M$251</f>
        <v>28714.799367861087</v>
      </c>
    </row>
    <row r="396" spans="1:4" s="93" customFormat="1" ht="14.25" x14ac:dyDescent="0.2">
      <c r="A396" s="171">
        <v>91340001</v>
      </c>
      <c r="B396" s="100" t="s">
        <v>555</v>
      </c>
      <c r="C396" s="170">
        <v>7798035370696</v>
      </c>
      <c r="D396" s="172">
        <f>+Netcolor!M172</f>
        <v>5720.1076690394993</v>
      </c>
    </row>
    <row r="397" spans="1:4" s="93" customFormat="1" ht="14.25" x14ac:dyDescent="0.2">
      <c r="A397" s="171">
        <v>91340004</v>
      </c>
      <c r="B397" s="100" t="s">
        <v>556</v>
      </c>
      <c r="C397" s="170">
        <v>7798035370702</v>
      </c>
      <c r="D397" s="172">
        <f>+Netcolor!M173</f>
        <v>21386.813004905696</v>
      </c>
    </row>
    <row r="398" spans="1:4" s="93" customFormat="1" ht="14.25" x14ac:dyDescent="0.2">
      <c r="A398" s="171">
        <v>91340101</v>
      </c>
      <c r="B398" s="100" t="s">
        <v>557</v>
      </c>
      <c r="C398" s="170">
        <v>7798035375875</v>
      </c>
      <c r="D398" s="172">
        <f>+Netcolor!M157</f>
        <v>7178.5303771734589</v>
      </c>
    </row>
    <row r="399" spans="1:4" s="93" customFormat="1" ht="14.25" x14ac:dyDescent="0.2">
      <c r="A399" s="171">
        <v>91340104</v>
      </c>
      <c r="B399" s="100" t="s">
        <v>558</v>
      </c>
      <c r="C399" s="170">
        <v>7798035375882</v>
      </c>
      <c r="D399" s="172">
        <f>+Netcolor!M158</f>
        <v>25559.320386169082</v>
      </c>
    </row>
    <row r="400" spans="1:4" s="93" customFormat="1" ht="14.25" x14ac:dyDescent="0.2">
      <c r="A400" s="171">
        <v>91340201</v>
      </c>
      <c r="B400" s="100" t="s">
        <v>559</v>
      </c>
      <c r="C400" s="170">
        <v>7798035373871</v>
      </c>
      <c r="D400" s="172">
        <f>+Netcolor!E157</f>
        <v>5303.7383180659353</v>
      </c>
    </row>
    <row r="401" spans="1:4" s="93" customFormat="1" ht="14.25" x14ac:dyDescent="0.2">
      <c r="A401" s="171">
        <v>91340204</v>
      </c>
      <c r="B401" s="100" t="s">
        <v>560</v>
      </c>
      <c r="C401" s="170">
        <v>7798035373888</v>
      </c>
      <c r="D401" s="172">
        <f>+Netcolor!E158</f>
        <v>19196.168069393898</v>
      </c>
    </row>
    <row r="402" spans="1:4" s="93" customFormat="1" ht="14.25" x14ac:dyDescent="0.2">
      <c r="A402" s="171">
        <v>91340212</v>
      </c>
      <c r="B402" s="100" t="s">
        <v>561</v>
      </c>
      <c r="C402" s="170">
        <v>7798035373864</v>
      </c>
      <c r="D402" s="172">
        <f>+Netcolor!E156</f>
        <v>3297.2477594103602</v>
      </c>
    </row>
    <row r="403" spans="1:4" s="93" customFormat="1" ht="14.25" x14ac:dyDescent="0.2">
      <c r="A403" s="171">
        <v>91340214</v>
      </c>
      <c r="B403" s="100" t="s">
        <v>562</v>
      </c>
      <c r="C403" s="170">
        <v>7798035373857</v>
      </c>
      <c r="D403" s="172">
        <f>+Netcolor!E155</f>
        <v>2109.4558365841954</v>
      </c>
    </row>
    <row r="404" spans="1:4" s="93" customFormat="1" ht="14.25" x14ac:dyDescent="0.2">
      <c r="A404" s="171">
        <v>91340220</v>
      </c>
      <c r="B404" s="100" t="s">
        <v>563</v>
      </c>
      <c r="C404" s="170">
        <v>7798035373895</v>
      </c>
      <c r="D404" s="172">
        <f>+Netcolor!E159</f>
        <v>90681.190832061839</v>
      </c>
    </row>
    <row r="405" spans="1:4" s="93" customFormat="1" ht="14.25" x14ac:dyDescent="0.2">
      <c r="A405" s="171">
        <v>91340301</v>
      </c>
      <c r="B405" s="100" t="s">
        <v>564</v>
      </c>
      <c r="C405" s="170">
        <v>7798035378944</v>
      </c>
      <c r="D405" s="172">
        <f>+Netcolor!M164</f>
        <v>6710.6300584653</v>
      </c>
    </row>
    <row r="406" spans="1:4" s="93" customFormat="1" ht="14.25" x14ac:dyDescent="0.2">
      <c r="A406" s="171">
        <v>91340304</v>
      </c>
      <c r="B406" s="100" t="s">
        <v>565</v>
      </c>
      <c r="C406" s="170">
        <v>7798035378951</v>
      </c>
      <c r="D406" s="172">
        <f>+Netcolor!M165</f>
        <v>25864.728235995004</v>
      </c>
    </row>
    <row r="407" spans="1:4" s="93" customFormat="1" ht="14.25" x14ac:dyDescent="0.2">
      <c r="A407" s="171">
        <v>91340401</v>
      </c>
      <c r="B407" s="100" t="s">
        <v>566</v>
      </c>
      <c r="C407" s="170">
        <v>7798035378890</v>
      </c>
      <c r="D407" s="172">
        <f>+Netcolor!E164</f>
        <v>5644.4597653488008</v>
      </c>
    </row>
    <row r="408" spans="1:4" s="93" customFormat="1" ht="14.25" x14ac:dyDescent="0.2">
      <c r="A408" s="171">
        <v>91340404</v>
      </c>
      <c r="B408" s="100" t="s">
        <v>567</v>
      </c>
      <c r="C408" s="170">
        <v>7798035378906</v>
      </c>
      <c r="D408" s="172">
        <f>+Netcolor!E165</f>
        <v>21574.341465187492</v>
      </c>
    </row>
    <row r="409" spans="1:4" s="93" customFormat="1" ht="14.25" x14ac:dyDescent="0.2">
      <c r="A409" s="171">
        <v>91340512</v>
      </c>
      <c r="B409" s="100" t="s">
        <v>568</v>
      </c>
      <c r="C409" s="170">
        <v>7798035371266</v>
      </c>
      <c r="D409" s="172">
        <f>+Netcolor!$M$190</f>
        <v>3349.4141040894078</v>
      </c>
    </row>
    <row r="410" spans="1:4" s="93" customFormat="1" ht="14.25" x14ac:dyDescent="0.2">
      <c r="A410" s="171">
        <v>91340530</v>
      </c>
      <c r="B410" s="100" t="s">
        <v>569</v>
      </c>
      <c r="C410" s="170">
        <v>7798035371273</v>
      </c>
      <c r="D410" s="172">
        <f>+Netcolor!$M$189</f>
        <v>1706.5849510066689</v>
      </c>
    </row>
    <row r="411" spans="1:4" s="93" customFormat="1" ht="14.25" x14ac:dyDescent="0.2">
      <c r="A411" s="171">
        <v>91340612</v>
      </c>
      <c r="B411" s="100" t="s">
        <v>570</v>
      </c>
      <c r="C411" s="170">
        <v>7798035371280</v>
      </c>
      <c r="D411" s="172">
        <f>+Netcolor!$M$190</f>
        <v>3349.4141040894078</v>
      </c>
    </row>
    <row r="412" spans="1:4" s="93" customFormat="1" ht="14.25" x14ac:dyDescent="0.2">
      <c r="A412" s="171">
        <v>91340630</v>
      </c>
      <c r="B412" s="100" t="s">
        <v>571</v>
      </c>
      <c r="C412" s="170">
        <v>7798035371297</v>
      </c>
      <c r="D412" s="172">
        <f>+Netcolor!$M$189</f>
        <v>1706.5849510066689</v>
      </c>
    </row>
    <row r="413" spans="1:4" s="93" customFormat="1" ht="14.25" x14ac:dyDescent="0.2">
      <c r="A413" s="171">
        <v>91340712</v>
      </c>
      <c r="B413" s="100" t="s">
        <v>572</v>
      </c>
      <c r="C413" s="170">
        <v>7798035371303</v>
      </c>
      <c r="D413" s="172">
        <f>+Netcolor!$M$190</f>
        <v>3349.4141040894078</v>
      </c>
    </row>
    <row r="414" spans="1:4" s="93" customFormat="1" ht="14.25" x14ac:dyDescent="0.2">
      <c r="A414" s="171">
        <v>91340730</v>
      </c>
      <c r="B414" s="100" t="s">
        <v>573</v>
      </c>
      <c r="C414" s="170">
        <v>7798035371310</v>
      </c>
      <c r="D414" s="172">
        <f>+Netcolor!$M$189</f>
        <v>1706.5849510066689</v>
      </c>
    </row>
    <row r="415" spans="1:4" s="93" customFormat="1" ht="14.25" x14ac:dyDescent="0.2">
      <c r="A415" s="171">
        <v>91340812</v>
      </c>
      <c r="B415" s="100" t="s">
        <v>574</v>
      </c>
      <c r="C415" s="170">
        <v>7798035371327</v>
      </c>
      <c r="D415" s="172">
        <f>+Netcolor!$M$190</f>
        <v>3349.4141040894078</v>
      </c>
    </row>
    <row r="416" spans="1:4" s="93" customFormat="1" ht="14.25" x14ac:dyDescent="0.2">
      <c r="A416" s="171">
        <v>91340830</v>
      </c>
      <c r="B416" s="100" t="s">
        <v>575</v>
      </c>
      <c r="C416" s="170">
        <v>7798035371334</v>
      </c>
      <c r="D416" s="172">
        <f>+Netcolor!$M$189</f>
        <v>1706.5849510066689</v>
      </c>
    </row>
    <row r="417" spans="1:4" s="93" customFormat="1" ht="14.25" x14ac:dyDescent="0.2">
      <c r="A417" s="171">
        <v>91340912</v>
      </c>
      <c r="B417" s="100" t="s">
        <v>576</v>
      </c>
      <c r="C417" s="170">
        <v>7798035371341</v>
      </c>
      <c r="D417" s="172">
        <f>+Netcolor!$M$190</f>
        <v>3349.4141040894078</v>
      </c>
    </row>
    <row r="418" spans="1:4" s="93" customFormat="1" ht="14.25" x14ac:dyDescent="0.2">
      <c r="A418" s="171">
        <v>91340930</v>
      </c>
      <c r="B418" s="100" t="s">
        <v>577</v>
      </c>
      <c r="C418" s="170">
        <v>7798035371358</v>
      </c>
      <c r="D418" s="172">
        <f>+Netcolor!$M$189</f>
        <v>1706.5849510066689</v>
      </c>
    </row>
    <row r="419" spans="1:4" s="93" customFormat="1" ht="14.25" x14ac:dyDescent="0.2">
      <c r="A419" s="171">
        <v>91341001</v>
      </c>
      <c r="B419" s="100" t="s">
        <v>818</v>
      </c>
      <c r="C419" s="170">
        <v>7798035370252</v>
      </c>
      <c r="D419" s="172">
        <f>+Netcolor!E172</f>
        <v>5251.6782226906789</v>
      </c>
    </row>
    <row r="420" spans="1:4" s="93" customFormat="1" ht="14.25" x14ac:dyDescent="0.2">
      <c r="A420" s="171">
        <v>91341004</v>
      </c>
      <c r="B420" s="100" t="s">
        <v>819</v>
      </c>
      <c r="C420" s="170">
        <v>7798035370313</v>
      </c>
      <c r="D420" s="172">
        <f>+Netcolor!E173</f>
        <v>19516.4247065337</v>
      </c>
    </row>
    <row r="421" spans="1:4" s="93" customFormat="1" ht="14.25" x14ac:dyDescent="0.2">
      <c r="A421" s="171">
        <v>91351024</v>
      </c>
      <c r="B421" s="100" t="s">
        <v>578</v>
      </c>
      <c r="C421" s="170">
        <v>7798035376650</v>
      </c>
      <c r="D421" s="172">
        <f>+Netcolor!$E$190</f>
        <v>2239.0704141779106</v>
      </c>
    </row>
    <row r="422" spans="1:4" s="93" customFormat="1" ht="14.25" x14ac:dyDescent="0.2">
      <c r="A422" s="171">
        <v>91351060</v>
      </c>
      <c r="B422" s="100" t="s">
        <v>579</v>
      </c>
      <c r="C422" s="170">
        <v>7798035376667</v>
      </c>
      <c r="D422" s="172">
        <f>+Netcolor!$E$189</f>
        <v>1122.2440720905533</v>
      </c>
    </row>
    <row r="423" spans="1:4" s="93" customFormat="1" ht="14.25" x14ac:dyDescent="0.2">
      <c r="A423" s="171">
        <v>91352024</v>
      </c>
      <c r="B423" s="100" t="s">
        <v>580</v>
      </c>
      <c r="C423" s="170">
        <v>7798035376674</v>
      </c>
      <c r="D423" s="172">
        <f>+Netcolor!$E$190</f>
        <v>2239.0704141779106</v>
      </c>
    </row>
    <row r="424" spans="1:4" s="93" customFormat="1" ht="14.25" x14ac:dyDescent="0.2">
      <c r="A424" s="171">
        <v>91352060</v>
      </c>
      <c r="B424" s="100" t="s">
        <v>581</v>
      </c>
      <c r="C424" s="170">
        <v>7798035376681</v>
      </c>
      <c r="D424" s="172">
        <f>+Netcolor!$E$189</f>
        <v>1122.2440720905533</v>
      </c>
    </row>
    <row r="425" spans="1:4" s="93" customFormat="1" ht="14.25" x14ac:dyDescent="0.2">
      <c r="A425" s="171">
        <v>91353024</v>
      </c>
      <c r="B425" s="100" t="s">
        <v>582</v>
      </c>
      <c r="C425" s="170">
        <v>7798035376698</v>
      </c>
      <c r="D425" s="172">
        <f>+Netcolor!$E$190</f>
        <v>2239.0704141779106</v>
      </c>
    </row>
    <row r="426" spans="1:4" s="93" customFormat="1" ht="14.25" x14ac:dyDescent="0.2">
      <c r="A426" s="171">
        <v>91353060</v>
      </c>
      <c r="B426" s="100" t="s">
        <v>583</v>
      </c>
      <c r="C426" s="170">
        <v>7798035376704</v>
      </c>
      <c r="D426" s="172">
        <f>+Netcolor!$E$189</f>
        <v>1122.2440720905533</v>
      </c>
    </row>
    <row r="427" spans="1:4" s="93" customFormat="1" ht="14.25" x14ac:dyDescent="0.2">
      <c r="A427" s="171">
        <v>91354024</v>
      </c>
      <c r="B427" s="100" t="s">
        <v>584</v>
      </c>
      <c r="C427" s="170">
        <v>7798035376711</v>
      </c>
      <c r="D427" s="172">
        <f>+Netcolor!$E$190</f>
        <v>2239.0704141779106</v>
      </c>
    </row>
    <row r="428" spans="1:4" s="93" customFormat="1" ht="14.25" x14ac:dyDescent="0.2">
      <c r="A428" s="171">
        <v>91354060</v>
      </c>
      <c r="B428" s="100" t="s">
        <v>585</v>
      </c>
      <c r="C428" s="170">
        <v>7798035376728</v>
      </c>
      <c r="D428" s="172">
        <f>+Netcolor!$E$189</f>
        <v>1122.2440720905533</v>
      </c>
    </row>
    <row r="429" spans="1:4" s="93" customFormat="1" ht="14.25" x14ac:dyDescent="0.2">
      <c r="A429" s="171">
        <v>91355024</v>
      </c>
      <c r="B429" s="100" t="s">
        <v>586</v>
      </c>
      <c r="C429" s="170">
        <v>7798035376735</v>
      </c>
      <c r="D429" s="172">
        <f>+Netcolor!$E$190</f>
        <v>2239.0704141779106</v>
      </c>
    </row>
    <row r="430" spans="1:4" s="93" customFormat="1" ht="14.25" x14ac:dyDescent="0.2">
      <c r="A430" s="171">
        <v>91355060</v>
      </c>
      <c r="B430" s="100" t="s">
        <v>587</v>
      </c>
      <c r="C430" s="170">
        <v>7798035376742</v>
      </c>
      <c r="D430" s="172">
        <f>+Netcolor!$E$189</f>
        <v>1122.2440720905533</v>
      </c>
    </row>
    <row r="431" spans="1:4" s="93" customFormat="1" ht="14.25" x14ac:dyDescent="0.2">
      <c r="A431" s="171">
        <v>91356024</v>
      </c>
      <c r="B431" s="100" t="s">
        <v>588</v>
      </c>
      <c r="C431" s="170">
        <v>7798035376759</v>
      </c>
      <c r="D431" s="172">
        <f>+Netcolor!$E$190</f>
        <v>2239.0704141779106</v>
      </c>
    </row>
    <row r="432" spans="1:4" s="93" customFormat="1" ht="14.25" x14ac:dyDescent="0.2">
      <c r="A432" s="171">
        <v>91356060</v>
      </c>
      <c r="B432" s="100" t="s">
        <v>589</v>
      </c>
      <c r="C432" s="170">
        <v>7798035376766</v>
      </c>
      <c r="D432" s="172">
        <f>+Netcolor!$E$189</f>
        <v>1122.2440720905533</v>
      </c>
    </row>
    <row r="433" spans="1:4" s="93" customFormat="1" ht="14.25" x14ac:dyDescent="0.2">
      <c r="A433" s="171">
        <v>91357024</v>
      </c>
      <c r="B433" s="100" t="s">
        <v>590</v>
      </c>
      <c r="C433" s="170">
        <v>7798035376773</v>
      </c>
      <c r="D433" s="172">
        <f>+Netcolor!$E$190</f>
        <v>2239.0704141779106</v>
      </c>
    </row>
    <row r="434" spans="1:4" s="93" customFormat="1" ht="14.25" x14ac:dyDescent="0.2">
      <c r="A434" s="171">
        <v>91357060</v>
      </c>
      <c r="B434" s="100" t="s">
        <v>591</v>
      </c>
      <c r="C434" s="170">
        <v>7798035376780</v>
      </c>
      <c r="D434" s="172">
        <f>+Netcolor!$E$189</f>
        <v>1122.2440720905533</v>
      </c>
    </row>
    <row r="435" spans="1:4" s="93" customFormat="1" ht="14.25" x14ac:dyDescent="0.2">
      <c r="A435" s="171">
        <v>91358024</v>
      </c>
      <c r="B435" s="100" t="s">
        <v>592</v>
      </c>
      <c r="C435" s="170">
        <v>7798035376797</v>
      </c>
      <c r="D435" s="172">
        <f>+Netcolor!$E$190</f>
        <v>2239.0704141779106</v>
      </c>
    </row>
    <row r="436" spans="1:4" s="93" customFormat="1" ht="14.25" x14ac:dyDescent="0.2">
      <c r="A436" s="171">
        <v>91358060</v>
      </c>
      <c r="B436" s="100" t="s">
        <v>593</v>
      </c>
      <c r="C436" s="170">
        <v>7798035376803</v>
      </c>
      <c r="D436" s="172">
        <f>+Netcolor!$E$189</f>
        <v>1122.2440720905533</v>
      </c>
    </row>
    <row r="437" spans="1:4" s="93" customFormat="1" ht="14.25" x14ac:dyDescent="0.2">
      <c r="A437" s="190">
        <v>91400210</v>
      </c>
      <c r="B437" s="191" t="s">
        <v>965</v>
      </c>
      <c r="C437" s="192">
        <v>7798035379118</v>
      </c>
      <c r="D437" s="193">
        <f>+Solplast!E12</f>
        <v>12969.377999999999</v>
      </c>
    </row>
    <row r="438" spans="1:4" s="93" customFormat="1" ht="14.25" x14ac:dyDescent="0.2">
      <c r="A438" s="171">
        <v>91400220</v>
      </c>
      <c r="B438" s="100" t="s">
        <v>594</v>
      </c>
      <c r="C438" s="170">
        <v>7798035375998</v>
      </c>
      <c r="D438" s="172">
        <f>+Solplast!E13</f>
        <v>24553.568020435876</v>
      </c>
    </row>
    <row r="439" spans="1:4" s="93" customFormat="1" ht="14.25" x14ac:dyDescent="0.2">
      <c r="A439" s="171">
        <v>91410204</v>
      </c>
      <c r="B439" s="100" t="s">
        <v>595</v>
      </c>
      <c r="C439" s="170">
        <v>7798035370856</v>
      </c>
      <c r="D439" s="172">
        <f>+'Mi Color'!E34</f>
        <v>8393.1407052453087</v>
      </c>
    </row>
    <row r="440" spans="1:4" s="93" customFormat="1" ht="14.25" x14ac:dyDescent="0.2">
      <c r="A440" s="171">
        <v>91410210</v>
      </c>
      <c r="B440" s="100" t="s">
        <v>596</v>
      </c>
      <c r="C440" s="170">
        <v>7798035370863</v>
      </c>
      <c r="D440" s="172">
        <f>+'Mi Color'!E35</f>
        <v>16720.652727583558</v>
      </c>
    </row>
    <row r="441" spans="1:4" s="93" customFormat="1" ht="14.25" x14ac:dyDescent="0.2">
      <c r="A441" s="171">
        <v>91410220</v>
      </c>
      <c r="B441" s="100" t="s">
        <v>597</v>
      </c>
      <c r="C441" s="170">
        <v>7798035370870</v>
      </c>
      <c r="D441" s="172">
        <f>+'Mi Color'!E36</f>
        <v>29233.838908815684</v>
      </c>
    </row>
    <row r="442" spans="1:4" s="93" customFormat="1" ht="14.25" x14ac:dyDescent="0.2">
      <c r="A442" s="171">
        <v>91430104</v>
      </c>
      <c r="B442" s="100" t="s">
        <v>598</v>
      </c>
      <c r="C442" s="170">
        <v>7798035378111</v>
      </c>
      <c r="D442" s="172">
        <f>+'Mi Color'!M26</f>
        <v>9512.7645115579289</v>
      </c>
    </row>
    <row r="443" spans="1:4" s="93" customFormat="1" ht="14.25" x14ac:dyDescent="0.2">
      <c r="A443" s="171">
        <v>91430110</v>
      </c>
      <c r="B443" s="100" t="s">
        <v>599</v>
      </c>
      <c r="C443" s="170">
        <v>7798035378128</v>
      </c>
      <c r="D443" s="172">
        <f>+'Mi Color'!M27</f>
        <v>19853.095704026433</v>
      </c>
    </row>
    <row r="444" spans="1:4" s="93" customFormat="1" ht="14.25" x14ac:dyDescent="0.2">
      <c r="A444" s="171">
        <v>91430120</v>
      </c>
      <c r="B444" s="100" t="s">
        <v>600</v>
      </c>
      <c r="C444" s="170">
        <v>7798035378135</v>
      </c>
      <c r="D444" s="172">
        <f>+'Mi Color'!M28</f>
        <v>35504.335093743073</v>
      </c>
    </row>
    <row r="445" spans="1:4" s="93" customFormat="1" ht="14.25" x14ac:dyDescent="0.2">
      <c r="A445" s="171">
        <v>91430201</v>
      </c>
      <c r="B445" s="100" t="s">
        <v>601</v>
      </c>
      <c r="C445" s="170">
        <v>7798035371228</v>
      </c>
      <c r="D445" s="172">
        <f>+Netcolor!M68</f>
        <v>4512.5188635586637</v>
      </c>
    </row>
    <row r="446" spans="1:4" s="93" customFormat="1" ht="14.25" x14ac:dyDescent="0.2">
      <c r="A446" s="171">
        <v>91430204</v>
      </c>
      <c r="B446" s="100" t="s">
        <v>602</v>
      </c>
      <c r="C446" s="170">
        <v>7798035371235</v>
      </c>
      <c r="D446" s="172">
        <f>+Netcolor!M69</f>
        <v>15720.136591421026</v>
      </c>
    </row>
    <row r="447" spans="1:4" s="93" customFormat="1" ht="14.25" x14ac:dyDescent="0.2">
      <c r="A447" s="171">
        <v>91430210</v>
      </c>
      <c r="B447" s="100" t="s">
        <v>603</v>
      </c>
      <c r="C447" s="170">
        <v>7798035371242</v>
      </c>
      <c r="D447" s="172">
        <f>+Netcolor!M70</f>
        <v>35314.606059310368</v>
      </c>
    </row>
    <row r="448" spans="1:4" s="93" customFormat="1" ht="14.25" x14ac:dyDescent="0.2">
      <c r="A448" s="171">
        <v>91430220</v>
      </c>
      <c r="B448" s="100" t="s">
        <v>604</v>
      </c>
      <c r="C448" s="170">
        <v>7798035371259</v>
      </c>
      <c r="D448" s="172">
        <f>+Netcolor!M71</f>
        <v>67243.812624326514</v>
      </c>
    </row>
    <row r="449" spans="1:4" s="93" customFormat="1" ht="14.25" x14ac:dyDescent="0.2">
      <c r="A449" s="171">
        <v>91440101</v>
      </c>
      <c r="B449" s="100" t="s">
        <v>605</v>
      </c>
      <c r="C449" s="170">
        <v>7798035374946</v>
      </c>
      <c r="D449" s="172">
        <f>+Netcolor!E60</f>
        <v>4875.7866302705497</v>
      </c>
    </row>
    <row r="450" spans="1:4" s="93" customFormat="1" ht="14.25" x14ac:dyDescent="0.2">
      <c r="A450" s="171">
        <v>91440104</v>
      </c>
      <c r="B450" s="100" t="s">
        <v>606</v>
      </c>
      <c r="C450" s="170">
        <v>7798035374953</v>
      </c>
      <c r="D450" s="172">
        <f>+Netcolor!E61</f>
        <v>16468.392525802559</v>
      </c>
    </row>
    <row r="451" spans="1:4" s="93" customFormat="1" ht="14.25" x14ac:dyDescent="0.2">
      <c r="A451" s="171">
        <v>91440110</v>
      </c>
      <c r="B451" s="100" t="s">
        <v>607</v>
      </c>
      <c r="C451" s="170">
        <v>7798035374960</v>
      </c>
      <c r="D451" s="172">
        <f>+Netcolor!E62</f>
        <v>37565.577777203827</v>
      </c>
    </row>
    <row r="452" spans="1:4" s="93" customFormat="1" ht="14.25" x14ac:dyDescent="0.2">
      <c r="A452" s="171">
        <v>91440120</v>
      </c>
      <c r="B452" s="100" t="s">
        <v>608</v>
      </c>
      <c r="C452" s="170">
        <v>7798035374977</v>
      </c>
      <c r="D452" s="172">
        <f>+Netcolor!E63</f>
        <v>71035.589983797807</v>
      </c>
    </row>
    <row r="453" spans="1:4" s="93" customFormat="1" ht="14.25" x14ac:dyDescent="0.2">
      <c r="A453" s="171">
        <v>91450101</v>
      </c>
      <c r="B453" s="100" t="s">
        <v>609</v>
      </c>
      <c r="C453" s="170">
        <v>7798035378432</v>
      </c>
      <c r="D453" s="172">
        <f>+Netcolor!M76</f>
        <v>3857.2298241581143</v>
      </c>
    </row>
    <row r="454" spans="1:4" s="93" customFormat="1" ht="14.25" x14ac:dyDescent="0.2">
      <c r="A454" s="171">
        <v>91450104</v>
      </c>
      <c r="B454" s="100" t="s">
        <v>610</v>
      </c>
      <c r="C454" s="170">
        <v>7798035378449</v>
      </c>
      <c r="D454" s="172">
        <f>+Netcolor!M77</f>
        <v>12473.199502063735</v>
      </c>
    </row>
    <row r="455" spans="1:4" s="93" customFormat="1" ht="14.25" x14ac:dyDescent="0.2">
      <c r="A455" s="171">
        <v>91450120</v>
      </c>
      <c r="B455" s="100" t="s">
        <v>611</v>
      </c>
      <c r="C455" s="170">
        <v>7798035378463</v>
      </c>
      <c r="D455" s="172">
        <f>+Netcolor!M79</f>
        <v>52156.691677535258</v>
      </c>
    </row>
    <row r="456" spans="1:4" s="93" customFormat="1" ht="14.25" x14ac:dyDescent="0.2">
      <c r="A456" s="171">
        <v>91470120</v>
      </c>
      <c r="B456" s="100" t="s">
        <v>612</v>
      </c>
      <c r="C456" s="170">
        <v>7798035370153</v>
      </c>
      <c r="D456" s="172">
        <f>+Solplast!M13</f>
        <v>30080.010939171967</v>
      </c>
    </row>
    <row r="457" spans="1:4" s="93" customFormat="1" ht="14.25" x14ac:dyDescent="0.2">
      <c r="A457" s="171">
        <v>91501204</v>
      </c>
      <c r="B457" s="100" t="s">
        <v>613</v>
      </c>
      <c r="C457" s="170">
        <v>7798035371389</v>
      </c>
      <c r="D457" s="172">
        <f>+'Mi Color'!M9</f>
        <v>10278.950780463285</v>
      </c>
    </row>
    <row r="458" spans="1:4" s="93" customFormat="1" ht="14.25" x14ac:dyDescent="0.2">
      <c r="A458" s="171">
        <v>91501210</v>
      </c>
      <c r="B458" s="100" t="s">
        <v>614</v>
      </c>
      <c r="C458" s="170">
        <v>7798035371006</v>
      </c>
      <c r="D458" s="172">
        <f>+'Mi Color'!M10</f>
        <v>21568.175580492101</v>
      </c>
    </row>
    <row r="459" spans="1:4" s="93" customFormat="1" ht="14.25" x14ac:dyDescent="0.2">
      <c r="A459" s="171">
        <v>91501220</v>
      </c>
      <c r="B459" s="100" t="s">
        <v>615</v>
      </c>
      <c r="C459" s="170">
        <v>7798035371396</v>
      </c>
      <c r="D459" s="172">
        <f>+'Mi Color'!M11</f>
        <v>38543.472655950041</v>
      </c>
    </row>
    <row r="460" spans="1:4" s="93" customFormat="1" ht="14.25" x14ac:dyDescent="0.2">
      <c r="A460" s="171">
        <v>91510101</v>
      </c>
      <c r="B460" s="100" t="s">
        <v>616</v>
      </c>
      <c r="C460" s="170">
        <v>7798035378180</v>
      </c>
      <c r="D460" s="172">
        <f>+Netcolor!E9</f>
        <v>4932.2197866809847</v>
      </c>
    </row>
    <row r="461" spans="1:4" s="93" customFormat="1" ht="14.25" x14ac:dyDescent="0.2">
      <c r="A461" s="171">
        <v>91510104</v>
      </c>
      <c r="B461" s="100" t="s">
        <v>617</v>
      </c>
      <c r="C461" s="170">
        <v>7798035378197</v>
      </c>
      <c r="D461" s="172">
        <f>+Netcolor!E10</f>
        <v>16508.341642316762</v>
      </c>
    </row>
    <row r="462" spans="1:4" s="93" customFormat="1" ht="14.25" x14ac:dyDescent="0.2">
      <c r="A462" s="171">
        <v>91510110</v>
      </c>
      <c r="B462" s="100" t="s">
        <v>618</v>
      </c>
      <c r="C462" s="170">
        <v>7798035378203</v>
      </c>
      <c r="D462" s="172">
        <f>+Netcolor!E11</f>
        <v>37143.768695212719</v>
      </c>
    </row>
    <row r="463" spans="1:4" s="93" customFormat="1" ht="14.25" x14ac:dyDescent="0.2">
      <c r="A463" s="171">
        <v>91510120</v>
      </c>
      <c r="B463" s="100" t="s">
        <v>619</v>
      </c>
      <c r="C463" s="170">
        <v>7798035378210</v>
      </c>
      <c r="D463" s="172">
        <f>+Netcolor!E12</f>
        <v>72355.263305065149</v>
      </c>
    </row>
    <row r="464" spans="1:4" s="93" customFormat="1" ht="14.25" x14ac:dyDescent="0.2">
      <c r="A464" s="171">
        <v>91520201</v>
      </c>
      <c r="B464" s="100" t="s">
        <v>620</v>
      </c>
      <c r="C464" s="170">
        <v>7798035371181</v>
      </c>
      <c r="D464" s="172">
        <f>+Netcolor!E68</f>
        <v>3677.5938242407433</v>
      </c>
    </row>
    <row r="465" spans="1:4" s="93" customFormat="1" ht="14.25" x14ac:dyDescent="0.2">
      <c r="A465" s="171">
        <v>91520204</v>
      </c>
      <c r="B465" s="100" t="s">
        <v>621</v>
      </c>
      <c r="C465" s="170">
        <v>7798035371198</v>
      </c>
      <c r="D465" s="172">
        <f>+Netcolor!E69</f>
        <v>12896.755741559671</v>
      </c>
    </row>
    <row r="466" spans="1:4" s="93" customFormat="1" ht="14.25" x14ac:dyDescent="0.2">
      <c r="A466" s="171">
        <v>91520210</v>
      </c>
      <c r="B466" s="100" t="s">
        <v>622</v>
      </c>
      <c r="C466" s="170">
        <v>7798035371204</v>
      </c>
      <c r="D466" s="172">
        <f>+Netcolor!E70</f>
        <v>28863.756749622335</v>
      </c>
    </row>
    <row r="467" spans="1:4" s="93" customFormat="1" ht="14.25" x14ac:dyDescent="0.2">
      <c r="A467" s="171">
        <v>91520220</v>
      </c>
      <c r="B467" s="100" t="s">
        <v>623</v>
      </c>
      <c r="C467" s="170">
        <v>7798035371211</v>
      </c>
      <c r="D467" s="172">
        <f>+Netcolor!E71</f>
        <v>54220.867448669873</v>
      </c>
    </row>
    <row r="468" spans="1:4" s="93" customFormat="1" ht="14.25" x14ac:dyDescent="0.2">
      <c r="A468" s="171">
        <v>91520804</v>
      </c>
      <c r="B468" s="100" t="s">
        <v>624</v>
      </c>
      <c r="C468" s="170">
        <v>7798035371167</v>
      </c>
      <c r="D468" s="172">
        <f>+'Mi Color'!E25</f>
        <v>13111.534718426785</v>
      </c>
    </row>
    <row r="469" spans="1:4" s="93" customFormat="1" ht="14.25" x14ac:dyDescent="0.2">
      <c r="A469" s="171">
        <v>91520820</v>
      </c>
      <c r="B469" s="100" t="s">
        <v>625</v>
      </c>
      <c r="C469" s="170">
        <v>7798035371174</v>
      </c>
      <c r="D469" s="172">
        <f>+'Mi Color'!E26</f>
        <v>51027.826965237487</v>
      </c>
    </row>
    <row r="470" spans="1:4" s="93" customFormat="1" ht="14.25" x14ac:dyDescent="0.2">
      <c r="A470" s="171">
        <v>91520904</v>
      </c>
      <c r="B470" s="100" t="s">
        <v>626</v>
      </c>
      <c r="C470" s="170">
        <v>7798035371365</v>
      </c>
      <c r="D470" s="172">
        <f>+'Mi Color'!E8</f>
        <v>11847.224985253968</v>
      </c>
    </row>
    <row r="471" spans="1:4" s="93" customFormat="1" ht="14.25" x14ac:dyDescent="0.2">
      <c r="A471" s="171">
        <v>91520920</v>
      </c>
      <c r="B471" s="100" t="s">
        <v>627</v>
      </c>
      <c r="C471" s="170">
        <v>7798035371372</v>
      </c>
      <c r="D471" s="172">
        <f>+'Mi Color'!E9</f>
        <v>47406.520999496657</v>
      </c>
    </row>
    <row r="472" spans="1:4" s="93" customFormat="1" ht="14.25" x14ac:dyDescent="0.2">
      <c r="A472" s="171">
        <v>91540104</v>
      </c>
      <c r="B472" s="100" t="s">
        <v>628</v>
      </c>
      <c r="C472" s="170">
        <v>7798035375134</v>
      </c>
      <c r="D472" s="172">
        <f>+Netcolor!E76</f>
        <v>17526.083976738024</v>
      </c>
    </row>
    <row r="473" spans="1:4" s="93" customFormat="1" ht="14.25" x14ac:dyDescent="0.2">
      <c r="A473" s="171">
        <v>91540120</v>
      </c>
      <c r="B473" s="100" t="s">
        <v>629</v>
      </c>
      <c r="C473" s="170">
        <v>7798035375141</v>
      </c>
      <c r="D473" s="172">
        <f>+Netcolor!E77</f>
        <v>74485.856901136591</v>
      </c>
    </row>
    <row r="474" spans="1:4" s="93" customFormat="1" ht="14.25" x14ac:dyDescent="0.2">
      <c r="A474" s="171">
        <v>91600101</v>
      </c>
      <c r="B474" s="100" t="s">
        <v>630</v>
      </c>
      <c r="C474" s="170">
        <v>7798035378357</v>
      </c>
      <c r="D474" s="172">
        <f>+Netcolor!E136</f>
        <v>2475.4470259112572</v>
      </c>
    </row>
    <row r="475" spans="1:4" s="93" customFormat="1" ht="14.25" x14ac:dyDescent="0.2">
      <c r="A475" s="171">
        <v>91600104</v>
      </c>
      <c r="B475" s="100" t="s">
        <v>631</v>
      </c>
      <c r="C475" s="170">
        <v>7798035378364</v>
      </c>
      <c r="D475" s="172">
        <f>+Netcolor!E137</f>
        <v>7743.0197205674003</v>
      </c>
    </row>
    <row r="476" spans="1:4" s="93" customFormat="1" ht="14.25" x14ac:dyDescent="0.2">
      <c r="A476" s="171">
        <v>91600110</v>
      </c>
      <c r="B476" s="100" t="s">
        <v>632</v>
      </c>
      <c r="C476" s="170">
        <v>7798035378371</v>
      </c>
      <c r="D476" s="172">
        <f>+Netcolor!E138</f>
        <v>17239.564499854445</v>
      </c>
    </row>
    <row r="477" spans="1:4" s="93" customFormat="1" ht="14.25" x14ac:dyDescent="0.2">
      <c r="A477" s="171">
        <v>91600120</v>
      </c>
      <c r="B477" s="100" t="s">
        <v>633</v>
      </c>
      <c r="C477" s="170">
        <v>7798035378388</v>
      </c>
      <c r="D477" s="172">
        <f>+Netcolor!E139</f>
        <v>31746.611457527561</v>
      </c>
    </row>
    <row r="478" spans="1:4" s="93" customFormat="1" ht="14.25" x14ac:dyDescent="0.2">
      <c r="A478" s="171">
        <v>91610101</v>
      </c>
      <c r="B478" s="100" t="s">
        <v>634</v>
      </c>
      <c r="C478" s="170">
        <v>7798035377824</v>
      </c>
      <c r="D478" s="172">
        <f>+Netcolor!M136</f>
        <v>2644.00440084</v>
      </c>
    </row>
    <row r="479" spans="1:4" s="93" customFormat="1" ht="14.25" x14ac:dyDescent="0.2">
      <c r="A479" s="171">
        <v>91610104</v>
      </c>
      <c r="B479" s="100" t="s">
        <v>635</v>
      </c>
      <c r="C479" s="170">
        <v>7798035377831</v>
      </c>
      <c r="D479" s="172">
        <f>+Netcolor!M137</f>
        <v>8878.8158472694413</v>
      </c>
    </row>
    <row r="480" spans="1:4" s="93" customFormat="1" ht="14.25" x14ac:dyDescent="0.2">
      <c r="A480" s="171">
        <v>91610110</v>
      </c>
      <c r="B480" s="100" t="s">
        <v>636</v>
      </c>
      <c r="C480" s="170">
        <v>7798035377848</v>
      </c>
      <c r="D480" s="172">
        <f>+Netcolor!M138</f>
        <v>18893.06322008845</v>
      </c>
    </row>
    <row r="481" spans="1:4" s="93" customFormat="1" ht="14.25" x14ac:dyDescent="0.2">
      <c r="A481" s="171">
        <v>91610120</v>
      </c>
      <c r="B481" s="100" t="s">
        <v>637</v>
      </c>
      <c r="C481" s="170">
        <v>7798035377855</v>
      </c>
      <c r="D481" s="172">
        <f>+Netcolor!M139</f>
        <v>35026.076250934158</v>
      </c>
    </row>
    <row r="482" spans="1:4" s="93" customFormat="1" ht="14.25" x14ac:dyDescent="0.2">
      <c r="A482" s="171">
        <v>91620101</v>
      </c>
      <c r="B482" s="100" t="s">
        <v>638</v>
      </c>
      <c r="C482" s="170">
        <v>7798035378395</v>
      </c>
      <c r="D482" s="172">
        <f>+Netcolor!E128</f>
        <v>2686.4040167054563</v>
      </c>
    </row>
    <row r="483" spans="1:4" s="93" customFormat="1" ht="14.25" x14ac:dyDescent="0.2">
      <c r="A483" s="171">
        <v>91620104</v>
      </c>
      <c r="B483" s="100" t="s">
        <v>639</v>
      </c>
      <c r="C483" s="170">
        <v>7798035378401</v>
      </c>
      <c r="D483" s="172">
        <f>+Netcolor!E129</f>
        <v>7818.4971095127985</v>
      </c>
    </row>
    <row r="484" spans="1:4" s="93" customFormat="1" ht="14.25" x14ac:dyDescent="0.2">
      <c r="A484" s="171">
        <v>91620110</v>
      </c>
      <c r="B484" s="100" t="s">
        <v>640</v>
      </c>
      <c r="C484" s="170">
        <v>7798035378418</v>
      </c>
      <c r="D484" s="172">
        <f>+Netcolor!E130</f>
        <v>17528.614017859851</v>
      </c>
    </row>
    <row r="485" spans="1:4" s="93" customFormat="1" ht="14.25" x14ac:dyDescent="0.2">
      <c r="A485" s="171">
        <v>91620120</v>
      </c>
      <c r="B485" s="100" t="s">
        <v>641</v>
      </c>
      <c r="C485" s="170">
        <v>7798035378425</v>
      </c>
      <c r="D485" s="172">
        <f>+Netcolor!E131</f>
        <v>32537.238427128748</v>
      </c>
    </row>
    <row r="486" spans="1:4" s="93" customFormat="1" ht="14.25" x14ac:dyDescent="0.2">
      <c r="A486" s="171">
        <v>91630001</v>
      </c>
      <c r="B486" s="100" t="s">
        <v>642</v>
      </c>
      <c r="C486" s="170">
        <v>7798035378975</v>
      </c>
      <c r="D486" s="172">
        <f>+Netcolor!M86</f>
        <v>8406.7129105034801</v>
      </c>
    </row>
    <row r="487" spans="1:4" s="93" customFormat="1" ht="14.25" x14ac:dyDescent="0.2">
      <c r="A487" s="171">
        <v>91630004</v>
      </c>
      <c r="B487" s="100" t="s">
        <v>643</v>
      </c>
      <c r="C487" s="170">
        <v>7798035378982</v>
      </c>
      <c r="D487" s="172">
        <f>+Netcolor!M87</f>
        <v>26330.007455301155</v>
      </c>
    </row>
    <row r="488" spans="1:4" s="93" customFormat="1" ht="14.25" x14ac:dyDescent="0.2">
      <c r="A488" s="171">
        <v>91630010</v>
      </c>
      <c r="B488" s="100" t="s">
        <v>644</v>
      </c>
      <c r="C488" s="170">
        <v>7798035371822</v>
      </c>
      <c r="D488" s="172">
        <f>+Netcolor!M88</f>
        <v>52660.335631062931</v>
      </c>
    </row>
    <row r="489" spans="1:4" s="93" customFormat="1" ht="14.25" x14ac:dyDescent="0.2">
      <c r="A489" s="171">
        <v>91630101</v>
      </c>
      <c r="B489" s="100" t="s">
        <v>645</v>
      </c>
      <c r="C489" s="170">
        <v>7798035375820</v>
      </c>
      <c r="D489" s="172">
        <f>+D486</f>
        <v>8406.7129105034801</v>
      </c>
    </row>
    <row r="490" spans="1:4" s="93" customFormat="1" ht="14.25" x14ac:dyDescent="0.2">
      <c r="A490" s="171">
        <v>91630104</v>
      </c>
      <c r="B490" s="100" t="s">
        <v>646</v>
      </c>
      <c r="C490" s="170">
        <v>7798035375837</v>
      </c>
      <c r="D490" s="172">
        <f>+D487</f>
        <v>26330.007455301155</v>
      </c>
    </row>
    <row r="491" spans="1:4" s="93" customFormat="1" ht="14.25" x14ac:dyDescent="0.2">
      <c r="A491" s="171">
        <v>91630110</v>
      </c>
      <c r="B491" s="100" t="s">
        <v>647</v>
      </c>
      <c r="C491" s="170">
        <v>7798035371495</v>
      </c>
      <c r="D491" s="172">
        <f>+D488</f>
        <v>52660.335631062931</v>
      </c>
    </row>
    <row r="492" spans="1:4" s="93" customFormat="1" ht="14.25" x14ac:dyDescent="0.2">
      <c r="A492" s="171">
        <v>91720004</v>
      </c>
      <c r="B492" s="100" t="s">
        <v>648</v>
      </c>
      <c r="C492" s="170">
        <v>7798035371044</v>
      </c>
      <c r="D492" s="172">
        <f>+Netcolor!M119</f>
        <v>13668.800457873409</v>
      </c>
    </row>
    <row r="493" spans="1:4" s="93" customFormat="1" ht="14.25" x14ac:dyDescent="0.2">
      <c r="A493" s="171">
        <v>91720010</v>
      </c>
      <c r="B493" s="100" t="s">
        <v>649</v>
      </c>
      <c r="C493" s="170">
        <v>7798035371051</v>
      </c>
      <c r="D493" s="172">
        <f>+Netcolor!M120</f>
        <v>30787.533061766699</v>
      </c>
    </row>
    <row r="494" spans="1:4" s="93" customFormat="1" ht="14.25" x14ac:dyDescent="0.2">
      <c r="A494" s="171">
        <v>91720020</v>
      </c>
      <c r="B494" s="100" t="s">
        <v>650</v>
      </c>
      <c r="C494" s="170">
        <v>7798035371471</v>
      </c>
      <c r="D494" s="172">
        <f>+Netcolor!M121</f>
        <v>56949.898177997049</v>
      </c>
    </row>
    <row r="495" spans="1:4" s="93" customFormat="1" ht="14.25" x14ac:dyDescent="0.2">
      <c r="A495" s="171">
        <v>91720304</v>
      </c>
      <c r="B495" s="100" t="s">
        <v>651</v>
      </c>
      <c r="C495" s="170">
        <v>7798035370184</v>
      </c>
      <c r="D495" s="172">
        <f>+D492</f>
        <v>13668.800457873409</v>
      </c>
    </row>
    <row r="496" spans="1:4" s="93" customFormat="1" ht="14.25" x14ac:dyDescent="0.2">
      <c r="A496" s="171">
        <v>91720310</v>
      </c>
      <c r="B496" s="100" t="s">
        <v>652</v>
      </c>
      <c r="C496" s="170">
        <v>7798035370191</v>
      </c>
      <c r="D496" s="172">
        <f>+D493</f>
        <v>30787.533061766699</v>
      </c>
    </row>
    <row r="497" spans="1:4" s="93" customFormat="1" ht="14.25" x14ac:dyDescent="0.2">
      <c r="A497" s="171">
        <v>91720320</v>
      </c>
      <c r="B497" s="100" t="s">
        <v>653</v>
      </c>
      <c r="C497" s="170">
        <v>7798035370207</v>
      </c>
      <c r="D497" s="172">
        <f>+D494</f>
        <v>56949.898177997049</v>
      </c>
    </row>
    <row r="498" spans="1:4" s="93" customFormat="1" ht="14.25" x14ac:dyDescent="0.2">
      <c r="A498" s="171">
        <v>91730101</v>
      </c>
      <c r="B498" s="100" t="s">
        <v>654</v>
      </c>
      <c r="C498" s="170">
        <v>7798035378302</v>
      </c>
      <c r="D498" s="172">
        <f>+'Mi Color'!E43</f>
        <v>3949.1381916152054</v>
      </c>
    </row>
    <row r="499" spans="1:4" s="93" customFormat="1" ht="14.25" x14ac:dyDescent="0.2">
      <c r="A499" s="171">
        <v>91730105</v>
      </c>
      <c r="B499" s="100" t="s">
        <v>964</v>
      </c>
      <c r="C499" s="170">
        <v>7798035378319</v>
      </c>
      <c r="D499" s="172">
        <f>+'Mi Color'!E44</f>
        <v>16331.166623561889</v>
      </c>
    </row>
    <row r="500" spans="1:4" s="93" customFormat="1" ht="14.25" x14ac:dyDescent="0.2">
      <c r="A500" s="171">
        <v>91730110</v>
      </c>
      <c r="B500" s="100" t="s">
        <v>655</v>
      </c>
      <c r="C500" s="170">
        <v>7798035378326</v>
      </c>
      <c r="D500" s="172">
        <f>+'Mi Color'!E45</f>
        <v>31277.448030383963</v>
      </c>
    </row>
    <row r="501" spans="1:4" s="93" customFormat="1" ht="14.25" x14ac:dyDescent="0.2">
      <c r="A501" s="171">
        <v>91730120</v>
      </c>
      <c r="B501" s="100" t="s">
        <v>656</v>
      </c>
      <c r="C501" s="170">
        <v>7798035378333</v>
      </c>
      <c r="D501" s="172">
        <f>+'Mi Color'!E46</f>
        <v>60557.923163393978</v>
      </c>
    </row>
    <row r="502" spans="1:4" s="93" customFormat="1" ht="14.25" x14ac:dyDescent="0.2">
      <c r="A502" s="171">
        <v>91730201</v>
      </c>
      <c r="B502" s="100" t="s">
        <v>657</v>
      </c>
      <c r="C502" s="170">
        <v>7798035378067</v>
      </c>
      <c r="D502" s="172">
        <f>+D498</f>
        <v>3949.1381916152054</v>
      </c>
    </row>
    <row r="503" spans="1:4" s="93" customFormat="1" ht="14.25" x14ac:dyDescent="0.2">
      <c r="A503" s="171">
        <v>91730205</v>
      </c>
      <c r="B503" s="100" t="s">
        <v>658</v>
      </c>
      <c r="C503" s="170">
        <v>7798035378074</v>
      </c>
      <c r="D503" s="172">
        <f>+D499</f>
        <v>16331.166623561889</v>
      </c>
    </row>
    <row r="504" spans="1:4" s="93" customFormat="1" ht="14.25" x14ac:dyDescent="0.2">
      <c r="A504" s="171">
        <v>91730210</v>
      </c>
      <c r="B504" s="100" t="s">
        <v>659</v>
      </c>
      <c r="C504" s="170">
        <v>7798035378081</v>
      </c>
      <c r="D504" s="172">
        <f>+D500</f>
        <v>31277.448030383963</v>
      </c>
    </row>
    <row r="505" spans="1:4" s="93" customFormat="1" ht="14.25" x14ac:dyDescent="0.2">
      <c r="A505" s="171">
        <v>91730220</v>
      </c>
      <c r="B505" s="100" t="s">
        <v>660</v>
      </c>
      <c r="C505" s="170">
        <v>7798035378098</v>
      </c>
      <c r="D505" s="172">
        <f>+D501</f>
        <v>60557.923163393978</v>
      </c>
    </row>
    <row r="506" spans="1:4" s="93" customFormat="1" ht="14.25" x14ac:dyDescent="0.2">
      <c r="A506" s="171">
        <v>91740101</v>
      </c>
      <c r="B506" s="100" t="s">
        <v>661</v>
      </c>
      <c r="C506" s="170">
        <v>7798035375202</v>
      </c>
      <c r="D506" s="172">
        <f>+Netcolor!E118</f>
        <v>5307.9645182371141</v>
      </c>
    </row>
    <row r="507" spans="1:4" s="93" customFormat="1" ht="14.25" x14ac:dyDescent="0.2">
      <c r="A507" s="171">
        <v>91740105</v>
      </c>
      <c r="B507" s="100" t="s">
        <v>662</v>
      </c>
      <c r="C507" s="170">
        <v>7798035375219</v>
      </c>
      <c r="D507" s="172">
        <f>+Netcolor!E119</f>
        <v>22444.881441811067</v>
      </c>
    </row>
    <row r="508" spans="1:4" s="93" customFormat="1" ht="14.25" x14ac:dyDescent="0.2">
      <c r="A508" s="171">
        <v>91740110</v>
      </c>
      <c r="B508" s="100" t="s">
        <v>663</v>
      </c>
      <c r="C508" s="170">
        <v>7798035375226</v>
      </c>
      <c r="D508" s="172">
        <f>+Netcolor!E120</f>
        <v>43265.900202759622</v>
      </c>
    </row>
    <row r="509" spans="1:4" s="93" customFormat="1" ht="14.25" x14ac:dyDescent="0.2">
      <c r="A509" s="171">
        <v>91740120</v>
      </c>
      <c r="B509" s="100" t="s">
        <v>664</v>
      </c>
      <c r="C509" s="170">
        <v>7798035375233</v>
      </c>
      <c r="D509" s="172">
        <f>+Netcolor!E121</f>
        <v>80221.351282561387</v>
      </c>
    </row>
    <row r="510" spans="1:4" s="93" customFormat="1" ht="14.25" x14ac:dyDescent="0.2">
      <c r="A510" s="171">
        <v>91740201</v>
      </c>
      <c r="B510" s="100" t="s">
        <v>665</v>
      </c>
      <c r="C510" s="170">
        <v>7798035375240</v>
      </c>
      <c r="D510" s="172">
        <f t="shared" ref="D510:D517" si="0">+D506</f>
        <v>5307.9645182371141</v>
      </c>
    </row>
    <row r="511" spans="1:4" s="93" customFormat="1" ht="14.25" x14ac:dyDescent="0.2">
      <c r="A511" s="171">
        <v>91740205</v>
      </c>
      <c r="B511" s="100" t="s">
        <v>666</v>
      </c>
      <c r="C511" s="170">
        <v>7798035375257</v>
      </c>
      <c r="D511" s="172">
        <f t="shared" si="0"/>
        <v>22444.881441811067</v>
      </c>
    </row>
    <row r="512" spans="1:4" s="93" customFormat="1" ht="14.25" x14ac:dyDescent="0.2">
      <c r="A512" s="171">
        <v>91740210</v>
      </c>
      <c r="B512" s="100" t="s">
        <v>667</v>
      </c>
      <c r="C512" s="170">
        <v>7798035375264</v>
      </c>
      <c r="D512" s="172">
        <f t="shared" si="0"/>
        <v>43265.900202759622</v>
      </c>
    </row>
    <row r="513" spans="1:4" s="93" customFormat="1" ht="14.25" x14ac:dyDescent="0.2">
      <c r="A513" s="171">
        <v>91740220</v>
      </c>
      <c r="B513" s="100" t="s">
        <v>668</v>
      </c>
      <c r="C513" s="170">
        <v>7798035375608</v>
      </c>
      <c r="D513" s="172">
        <f t="shared" si="0"/>
        <v>80221.351282561387</v>
      </c>
    </row>
    <row r="514" spans="1:4" s="93" customFormat="1" ht="14.25" x14ac:dyDescent="0.2">
      <c r="A514" s="171">
        <v>91742001</v>
      </c>
      <c r="B514" s="100" t="s">
        <v>669</v>
      </c>
      <c r="C514" s="170">
        <v>7798035375288</v>
      </c>
      <c r="D514" s="172">
        <f t="shared" si="0"/>
        <v>5307.9645182371141</v>
      </c>
    </row>
    <row r="515" spans="1:4" s="93" customFormat="1" ht="14.25" x14ac:dyDescent="0.2">
      <c r="A515" s="171">
        <v>91742005</v>
      </c>
      <c r="B515" s="100" t="s">
        <v>670</v>
      </c>
      <c r="C515" s="170">
        <v>7798035375295</v>
      </c>
      <c r="D515" s="172">
        <f t="shared" si="0"/>
        <v>22444.881441811067</v>
      </c>
    </row>
    <row r="516" spans="1:4" s="93" customFormat="1" ht="14.25" x14ac:dyDescent="0.2">
      <c r="A516" s="171">
        <v>91742010</v>
      </c>
      <c r="B516" s="100" t="s">
        <v>671</v>
      </c>
      <c r="C516" s="170">
        <v>7798035375301</v>
      </c>
      <c r="D516" s="172">
        <f t="shared" si="0"/>
        <v>43265.900202759622</v>
      </c>
    </row>
    <row r="517" spans="1:4" s="93" customFormat="1" ht="14.25" x14ac:dyDescent="0.2">
      <c r="A517" s="171">
        <v>91742020</v>
      </c>
      <c r="B517" s="100" t="s">
        <v>672</v>
      </c>
      <c r="C517" s="170">
        <v>7798035375615</v>
      </c>
      <c r="D517" s="172">
        <f t="shared" si="0"/>
        <v>80221.351282561387</v>
      </c>
    </row>
    <row r="518" spans="1:4" s="93" customFormat="1" ht="14.25" x14ac:dyDescent="0.2">
      <c r="A518" s="171">
        <v>91810201</v>
      </c>
      <c r="B518" s="100" t="s">
        <v>673</v>
      </c>
      <c r="C518" s="170">
        <v>7798035377237</v>
      </c>
      <c r="D518" s="172">
        <f>+Netcolor!$E$17</f>
        <v>5200.3044478207466</v>
      </c>
    </row>
    <row r="519" spans="1:4" s="93" customFormat="1" ht="14.25" x14ac:dyDescent="0.2">
      <c r="A519" s="171">
        <v>91810204</v>
      </c>
      <c r="B519" s="100" t="s">
        <v>674</v>
      </c>
      <c r="C519" s="170">
        <v>7798035377244</v>
      </c>
      <c r="D519" s="172">
        <f>+Netcolor!E18</f>
        <v>17939.730859605181</v>
      </c>
    </row>
    <row r="520" spans="1:4" s="93" customFormat="1" ht="14.25" x14ac:dyDescent="0.2">
      <c r="A520" s="171">
        <v>91810210</v>
      </c>
      <c r="B520" s="100" t="s">
        <v>675</v>
      </c>
      <c r="C520" s="170">
        <v>7798035377251</v>
      </c>
      <c r="D520" s="172">
        <f>+Netcolor!$E$19</f>
        <v>43769.229102491256</v>
      </c>
    </row>
    <row r="521" spans="1:4" s="93" customFormat="1" ht="14.25" x14ac:dyDescent="0.2">
      <c r="A521" s="171">
        <v>91810220</v>
      </c>
      <c r="B521" s="100" t="s">
        <v>676</v>
      </c>
      <c r="C521" s="170">
        <v>7798035377268</v>
      </c>
      <c r="D521" s="172">
        <f>+Netcolor!$E$20</f>
        <v>86677.75966790106</v>
      </c>
    </row>
    <row r="522" spans="1:4" s="93" customFormat="1" ht="14.25" x14ac:dyDescent="0.2">
      <c r="A522" s="171">
        <v>91810301</v>
      </c>
      <c r="B522" s="100" t="s">
        <v>677</v>
      </c>
      <c r="C522" s="170">
        <v>7798035377275</v>
      </c>
      <c r="D522" s="172">
        <f>+Netcolor!$E$17</f>
        <v>5200.3044478207466</v>
      </c>
    </row>
    <row r="523" spans="1:4" s="93" customFormat="1" ht="14.25" x14ac:dyDescent="0.2">
      <c r="A523" s="171">
        <v>91810304</v>
      </c>
      <c r="B523" s="100" t="s">
        <v>678</v>
      </c>
      <c r="C523" s="170">
        <v>7798035377282</v>
      </c>
      <c r="D523" s="172">
        <f>+Netcolor!$E$18</f>
        <v>17939.730859605181</v>
      </c>
    </row>
    <row r="524" spans="1:4" s="93" customFormat="1" ht="14.25" x14ac:dyDescent="0.2">
      <c r="A524" s="171">
        <v>91810310</v>
      </c>
      <c r="B524" s="100" t="s">
        <v>679</v>
      </c>
      <c r="C524" s="170">
        <v>7798035377299</v>
      </c>
      <c r="D524" s="172">
        <f>+Netcolor!$E$19</f>
        <v>43769.229102491256</v>
      </c>
    </row>
    <row r="525" spans="1:4" s="93" customFormat="1" ht="14.25" x14ac:dyDescent="0.2">
      <c r="A525" s="171">
        <v>91810320</v>
      </c>
      <c r="B525" s="100" t="s">
        <v>680</v>
      </c>
      <c r="C525" s="170">
        <v>7798035377305</v>
      </c>
      <c r="D525" s="172">
        <f>+Netcolor!$E$20</f>
        <v>86677.75966790106</v>
      </c>
    </row>
    <row r="526" spans="1:4" s="93" customFormat="1" ht="14.25" x14ac:dyDescent="0.2">
      <c r="A526" s="171">
        <v>91810401</v>
      </c>
      <c r="B526" s="100" t="s">
        <v>681</v>
      </c>
      <c r="C526" s="170">
        <v>7798035377312</v>
      </c>
      <c r="D526" s="172">
        <f>+Netcolor!$M$17</f>
        <v>6383.1753624429412</v>
      </c>
    </row>
    <row r="527" spans="1:4" s="93" customFormat="1" ht="14.25" x14ac:dyDescent="0.2">
      <c r="A527" s="171">
        <v>91810404</v>
      </c>
      <c r="B527" s="100" t="s">
        <v>682</v>
      </c>
      <c r="C527" s="170">
        <v>7798035377329</v>
      </c>
      <c r="D527" s="172">
        <f>+Netcolor!$M$18</f>
        <v>22148.970277978009</v>
      </c>
    </row>
    <row r="528" spans="1:4" s="93" customFormat="1" ht="14.25" x14ac:dyDescent="0.2">
      <c r="A528" s="171">
        <v>91810410</v>
      </c>
      <c r="B528" s="100" t="s">
        <v>683</v>
      </c>
      <c r="C528" s="170">
        <v>7798035377336</v>
      </c>
      <c r="D528" s="172">
        <f>+Netcolor!$M$19</f>
        <v>52701.991679623694</v>
      </c>
    </row>
    <row r="529" spans="1:4" s="93" customFormat="1" ht="14.25" x14ac:dyDescent="0.2">
      <c r="A529" s="171">
        <v>91810420</v>
      </c>
      <c r="B529" s="100" t="s">
        <v>684</v>
      </c>
      <c r="C529" s="170">
        <v>7798035377343</v>
      </c>
      <c r="D529" s="172">
        <f>+Netcolor!$M$20</f>
        <v>103200.9878004261</v>
      </c>
    </row>
    <row r="530" spans="1:4" s="93" customFormat="1" ht="14.25" x14ac:dyDescent="0.2">
      <c r="A530" s="171">
        <v>91811201</v>
      </c>
      <c r="B530" s="100" t="s">
        <v>685</v>
      </c>
      <c r="C530" s="170">
        <v>7798035377350</v>
      </c>
      <c r="D530" s="172">
        <f>+Netcolor!$M$17</f>
        <v>6383.1753624429412</v>
      </c>
    </row>
    <row r="531" spans="1:4" s="93" customFormat="1" ht="14.25" x14ac:dyDescent="0.2">
      <c r="A531" s="171">
        <v>91811204</v>
      </c>
      <c r="B531" s="100" t="s">
        <v>686</v>
      </c>
      <c r="C531" s="170">
        <v>7798035377367</v>
      </c>
      <c r="D531" s="172">
        <f>+Netcolor!$M$18</f>
        <v>22148.970277978009</v>
      </c>
    </row>
    <row r="532" spans="1:4" s="93" customFormat="1" ht="14.25" x14ac:dyDescent="0.2">
      <c r="A532" s="171">
        <v>91811210</v>
      </c>
      <c r="B532" s="100" t="s">
        <v>687</v>
      </c>
      <c r="C532" s="170">
        <v>7798035377374</v>
      </c>
      <c r="D532" s="172">
        <f>+Netcolor!$M$19</f>
        <v>52701.991679623694</v>
      </c>
    </row>
    <row r="533" spans="1:4" s="93" customFormat="1" ht="14.25" x14ac:dyDescent="0.2">
      <c r="A533" s="171">
        <v>91811220</v>
      </c>
      <c r="B533" s="100" t="s">
        <v>688</v>
      </c>
      <c r="C533" s="170">
        <v>7798035377381</v>
      </c>
      <c r="D533" s="172">
        <f>+Netcolor!$M$20</f>
        <v>103200.9878004261</v>
      </c>
    </row>
    <row r="534" spans="1:4" s="93" customFormat="1" ht="14.25" x14ac:dyDescent="0.2">
      <c r="A534" s="171">
        <v>91811501</v>
      </c>
      <c r="B534" s="100" t="s">
        <v>689</v>
      </c>
      <c r="C534" s="170">
        <v>7798035379149</v>
      </c>
      <c r="D534" s="172">
        <f>+Netcolor!$E$17</f>
        <v>5200.3044478207466</v>
      </c>
    </row>
    <row r="535" spans="1:4" s="93" customFormat="1" ht="14.25" x14ac:dyDescent="0.2">
      <c r="A535" s="171">
        <v>91811504</v>
      </c>
      <c r="B535" s="100" t="s">
        <v>690</v>
      </c>
      <c r="C535" s="170">
        <v>7798035379156</v>
      </c>
      <c r="D535" s="172">
        <f>+Netcolor!E18</f>
        <v>17939.730859605181</v>
      </c>
    </row>
    <row r="536" spans="1:4" s="93" customFormat="1" ht="14.25" x14ac:dyDescent="0.2">
      <c r="A536" s="171">
        <v>91811510</v>
      </c>
      <c r="B536" s="100" t="s">
        <v>691</v>
      </c>
      <c r="C536" s="170">
        <v>7798035379163</v>
      </c>
      <c r="D536" s="172">
        <f>+Netcolor!$E$19</f>
        <v>43769.229102491256</v>
      </c>
    </row>
    <row r="537" spans="1:4" s="93" customFormat="1" ht="14.25" x14ac:dyDescent="0.2">
      <c r="A537" s="171">
        <v>91811520</v>
      </c>
      <c r="B537" s="100" t="s">
        <v>692</v>
      </c>
      <c r="C537" s="170">
        <v>7798035379170</v>
      </c>
      <c r="D537" s="172">
        <f>+Netcolor!$E$20</f>
        <v>86677.75966790106</v>
      </c>
    </row>
    <row r="538" spans="1:4" s="93" customFormat="1" ht="14.25" x14ac:dyDescent="0.2">
      <c r="A538" s="176">
        <v>91811801</v>
      </c>
      <c r="B538" s="174" t="s">
        <v>953</v>
      </c>
      <c r="C538" s="175">
        <v>7798035379187</v>
      </c>
      <c r="D538" s="177">
        <f>+Netcolor!E17</f>
        <v>5200.3044478207466</v>
      </c>
    </row>
    <row r="539" spans="1:4" s="93" customFormat="1" ht="14.25" x14ac:dyDescent="0.2">
      <c r="A539" s="176">
        <v>91811804</v>
      </c>
      <c r="B539" s="174" t="s">
        <v>954</v>
      </c>
      <c r="C539" s="175">
        <v>7798035379194</v>
      </c>
      <c r="D539" s="177">
        <f>+Netcolor!E18</f>
        <v>17939.730859605181</v>
      </c>
    </row>
    <row r="540" spans="1:4" s="93" customFormat="1" ht="14.25" x14ac:dyDescent="0.2">
      <c r="A540" s="176">
        <v>91811810</v>
      </c>
      <c r="B540" s="174" t="s">
        <v>955</v>
      </c>
      <c r="C540" s="175">
        <v>7798035379200</v>
      </c>
      <c r="D540" s="177">
        <f>+Netcolor!E19</f>
        <v>43769.229102491256</v>
      </c>
    </row>
    <row r="541" spans="1:4" s="93" customFormat="1" ht="14.25" x14ac:dyDescent="0.2">
      <c r="A541" s="176">
        <v>91811820</v>
      </c>
      <c r="B541" s="174" t="s">
        <v>956</v>
      </c>
      <c r="C541" s="175">
        <v>7798035379217</v>
      </c>
      <c r="D541" s="177">
        <f>+Netcolor!E20</f>
        <v>86677.75966790106</v>
      </c>
    </row>
    <row r="542" spans="1:4" s="93" customFormat="1" ht="14.25" x14ac:dyDescent="0.2">
      <c r="A542" s="171">
        <v>91812001</v>
      </c>
      <c r="B542" s="100" t="s">
        <v>693</v>
      </c>
      <c r="C542" s="170">
        <v>7798035379224</v>
      </c>
      <c r="D542" s="172">
        <f>+Netcolor!$E$17</f>
        <v>5200.3044478207466</v>
      </c>
    </row>
    <row r="543" spans="1:4" s="93" customFormat="1" ht="14.25" x14ac:dyDescent="0.2">
      <c r="A543" s="171">
        <v>91812004</v>
      </c>
      <c r="B543" s="100" t="s">
        <v>694</v>
      </c>
      <c r="C543" s="170">
        <v>7798035379231</v>
      </c>
      <c r="D543" s="172">
        <f>+Netcolor!$E$18</f>
        <v>17939.730859605181</v>
      </c>
    </row>
    <row r="544" spans="1:4" s="93" customFormat="1" ht="14.25" x14ac:dyDescent="0.2">
      <c r="A544" s="171">
        <v>91812010</v>
      </c>
      <c r="B544" s="100" t="s">
        <v>695</v>
      </c>
      <c r="C544" s="170">
        <v>7798035379248</v>
      </c>
      <c r="D544" s="172">
        <f>+Netcolor!$E$19</f>
        <v>43769.229102491256</v>
      </c>
    </row>
    <row r="545" spans="1:4" s="93" customFormat="1" ht="14.25" x14ac:dyDescent="0.2">
      <c r="A545" s="171">
        <v>91812020</v>
      </c>
      <c r="B545" s="100" t="s">
        <v>696</v>
      </c>
      <c r="C545" s="170">
        <v>7798035379255</v>
      </c>
      <c r="D545" s="172">
        <f>+Netcolor!$E$20</f>
        <v>86677.75966790106</v>
      </c>
    </row>
    <row r="546" spans="1:4" s="93" customFormat="1" ht="14.25" x14ac:dyDescent="0.2">
      <c r="A546" s="171">
        <v>91813001</v>
      </c>
      <c r="B546" s="100" t="s">
        <v>697</v>
      </c>
      <c r="C546" s="170">
        <v>7798035379262</v>
      </c>
      <c r="D546" s="172">
        <f>+Netcolor!$E$17</f>
        <v>5200.3044478207466</v>
      </c>
    </row>
    <row r="547" spans="1:4" s="93" customFormat="1" ht="14.25" x14ac:dyDescent="0.2">
      <c r="A547" s="171">
        <v>91813004</v>
      </c>
      <c r="B547" s="100" t="s">
        <v>698</v>
      </c>
      <c r="C547" s="170">
        <v>7798035379279</v>
      </c>
      <c r="D547" s="172">
        <f>+Netcolor!E18</f>
        <v>17939.730859605181</v>
      </c>
    </row>
    <row r="548" spans="1:4" s="93" customFormat="1" ht="14.25" x14ac:dyDescent="0.2">
      <c r="A548" s="171">
        <v>91813010</v>
      </c>
      <c r="B548" s="100" t="s">
        <v>699</v>
      </c>
      <c r="C548" s="170">
        <v>7798035379286</v>
      </c>
      <c r="D548" s="172">
        <f>+Netcolor!$E$19</f>
        <v>43769.229102491256</v>
      </c>
    </row>
    <row r="549" spans="1:4" s="93" customFormat="1" ht="14.25" x14ac:dyDescent="0.2">
      <c r="A549" s="171">
        <v>91813020</v>
      </c>
      <c r="B549" s="100" t="s">
        <v>700</v>
      </c>
      <c r="C549" s="170">
        <v>7798035379293</v>
      </c>
      <c r="D549" s="172">
        <f>+Netcolor!$E$20</f>
        <v>86677.75966790106</v>
      </c>
    </row>
    <row r="550" spans="1:4" s="93" customFormat="1" ht="14.25" x14ac:dyDescent="0.2">
      <c r="A550" s="171">
        <v>91813101</v>
      </c>
      <c r="B550" s="100" t="s">
        <v>701</v>
      </c>
      <c r="C550" s="170">
        <v>7798035379309</v>
      </c>
      <c r="D550" s="172">
        <f>+Netcolor!$E$17</f>
        <v>5200.3044478207466</v>
      </c>
    </row>
    <row r="551" spans="1:4" s="93" customFormat="1" ht="14.25" x14ac:dyDescent="0.2">
      <c r="A551" s="171">
        <v>91813104</v>
      </c>
      <c r="B551" s="100" t="s">
        <v>702</v>
      </c>
      <c r="C551" s="170">
        <v>7798035379316</v>
      </c>
      <c r="D551" s="172">
        <f>+Netcolor!$E$18</f>
        <v>17939.730859605181</v>
      </c>
    </row>
    <row r="552" spans="1:4" s="93" customFormat="1" ht="14.25" x14ac:dyDescent="0.2">
      <c r="A552" s="171">
        <v>91813110</v>
      </c>
      <c r="B552" s="100" t="s">
        <v>703</v>
      </c>
      <c r="C552" s="170">
        <v>7798035379323</v>
      </c>
      <c r="D552" s="172">
        <f>+Netcolor!$E$19</f>
        <v>43769.229102491256</v>
      </c>
    </row>
    <row r="553" spans="1:4" s="93" customFormat="1" ht="14.25" x14ac:dyDescent="0.2">
      <c r="A553" s="171">
        <v>91813120</v>
      </c>
      <c r="B553" s="100" t="s">
        <v>704</v>
      </c>
      <c r="C553" s="170">
        <v>7798035379330</v>
      </c>
      <c r="D553" s="172">
        <f>+Netcolor!$E$20</f>
        <v>86677.75966790106</v>
      </c>
    </row>
    <row r="554" spans="1:4" s="93" customFormat="1" ht="14.25" x14ac:dyDescent="0.2">
      <c r="A554" s="171">
        <v>91814101</v>
      </c>
      <c r="B554" s="100" t="s">
        <v>705</v>
      </c>
      <c r="C554" s="170">
        <v>7798035379347</v>
      </c>
      <c r="D554" s="172">
        <f>+Netcolor!$E$17</f>
        <v>5200.3044478207466</v>
      </c>
    </row>
    <row r="555" spans="1:4" s="93" customFormat="1" ht="14.25" x14ac:dyDescent="0.2">
      <c r="A555" s="171">
        <v>91814104</v>
      </c>
      <c r="B555" s="100" t="s">
        <v>706</v>
      </c>
      <c r="C555" s="170">
        <v>7798035379354</v>
      </c>
      <c r="D555" s="172">
        <f>+Netcolor!$E$18</f>
        <v>17939.730859605181</v>
      </c>
    </row>
    <row r="556" spans="1:4" s="93" customFormat="1" ht="14.25" x14ac:dyDescent="0.2">
      <c r="A556" s="171">
        <v>91814110</v>
      </c>
      <c r="B556" s="100" t="s">
        <v>707</v>
      </c>
      <c r="C556" s="170">
        <v>7798035379361</v>
      </c>
      <c r="D556" s="172">
        <f>+Netcolor!$E$19</f>
        <v>43769.229102491256</v>
      </c>
    </row>
    <row r="557" spans="1:4" s="93" customFormat="1" ht="14.25" x14ac:dyDescent="0.2">
      <c r="A557" s="171">
        <v>91814120</v>
      </c>
      <c r="B557" s="100" t="s">
        <v>708</v>
      </c>
      <c r="C557" s="170">
        <v>7798035379378</v>
      </c>
      <c r="D557" s="172">
        <f>+Netcolor!$E$20</f>
        <v>86677.75966790106</v>
      </c>
    </row>
    <row r="558" spans="1:4" s="93" customFormat="1" ht="14.25" x14ac:dyDescent="0.2">
      <c r="A558" s="171">
        <v>91814501</v>
      </c>
      <c r="B558" s="100" t="s">
        <v>709</v>
      </c>
      <c r="C558" s="170">
        <v>7798035379385</v>
      </c>
      <c r="D558" s="172">
        <f>+Netcolor!E17</f>
        <v>5200.3044478207466</v>
      </c>
    </row>
    <row r="559" spans="1:4" s="93" customFormat="1" ht="14.25" x14ac:dyDescent="0.2">
      <c r="A559" s="171">
        <v>91814504</v>
      </c>
      <c r="B559" s="100" t="s">
        <v>710</v>
      </c>
      <c r="C559" s="170">
        <v>7798035379392</v>
      </c>
      <c r="D559" s="172">
        <f>+Netcolor!E18</f>
        <v>17939.730859605181</v>
      </c>
    </row>
    <row r="560" spans="1:4" s="93" customFormat="1" ht="14.25" x14ac:dyDescent="0.2">
      <c r="A560" s="171">
        <v>91814510</v>
      </c>
      <c r="B560" s="100" t="s">
        <v>711</v>
      </c>
      <c r="C560" s="170">
        <v>7798035379408</v>
      </c>
      <c r="D560" s="172">
        <f>+Netcolor!E19</f>
        <v>43769.229102491256</v>
      </c>
    </row>
    <row r="561" spans="1:4" s="93" customFormat="1" ht="14.25" x14ac:dyDescent="0.2">
      <c r="A561" s="171">
        <v>91814520</v>
      </c>
      <c r="B561" s="100" t="s">
        <v>712</v>
      </c>
      <c r="C561" s="170">
        <v>7798035379415</v>
      </c>
      <c r="D561" s="172">
        <f>+Netcolor!E20</f>
        <v>86677.75966790106</v>
      </c>
    </row>
    <row r="562" spans="1:4" s="93" customFormat="1" ht="14.25" x14ac:dyDescent="0.2">
      <c r="A562" s="171">
        <v>91841001</v>
      </c>
      <c r="B562" s="100" t="s">
        <v>713</v>
      </c>
      <c r="C562" s="170">
        <v>7798035377398</v>
      </c>
      <c r="D562" s="172">
        <f>+Netcolor!$M$17</f>
        <v>6383.1753624429412</v>
      </c>
    </row>
    <row r="563" spans="1:4" s="93" customFormat="1" ht="14.25" x14ac:dyDescent="0.2">
      <c r="A563" s="171">
        <v>91841004</v>
      </c>
      <c r="B563" s="100" t="s">
        <v>714</v>
      </c>
      <c r="C563" s="170">
        <v>7798035377404</v>
      </c>
      <c r="D563" s="172">
        <f>+Netcolor!$M$18</f>
        <v>22148.970277978009</v>
      </c>
    </row>
    <row r="564" spans="1:4" s="93" customFormat="1" ht="14.25" x14ac:dyDescent="0.2">
      <c r="A564" s="171">
        <v>91841010</v>
      </c>
      <c r="B564" s="100" t="s">
        <v>715</v>
      </c>
      <c r="C564" s="170">
        <v>7798035377411</v>
      </c>
      <c r="D564" s="172">
        <f>+Netcolor!$M$19</f>
        <v>52701.991679623694</v>
      </c>
    </row>
    <row r="565" spans="1:4" s="93" customFormat="1" ht="14.25" x14ac:dyDescent="0.2">
      <c r="A565" s="171">
        <v>91841020</v>
      </c>
      <c r="B565" s="100" t="s">
        <v>716</v>
      </c>
      <c r="C565" s="170">
        <v>7798035377428</v>
      </c>
      <c r="D565" s="172">
        <f>+Netcolor!$M$20</f>
        <v>103200.9878004261</v>
      </c>
    </row>
    <row r="566" spans="1:4" s="93" customFormat="1" ht="14.25" x14ac:dyDescent="0.2">
      <c r="A566" s="171">
        <v>91841101</v>
      </c>
      <c r="B566" s="100" t="s">
        <v>717</v>
      </c>
      <c r="C566" s="170">
        <v>7798035378715</v>
      </c>
      <c r="D566" s="172">
        <f>+Netcolor!$M$17</f>
        <v>6383.1753624429412</v>
      </c>
    </row>
    <row r="567" spans="1:4" s="93" customFormat="1" ht="14.25" x14ac:dyDescent="0.2">
      <c r="A567" s="171">
        <v>91841104</v>
      </c>
      <c r="B567" s="100" t="s">
        <v>718</v>
      </c>
      <c r="C567" s="170">
        <v>7798035378722</v>
      </c>
      <c r="D567" s="172">
        <f>+Netcolor!$M$18</f>
        <v>22148.970277978009</v>
      </c>
    </row>
    <row r="568" spans="1:4" s="93" customFormat="1" ht="14.25" x14ac:dyDescent="0.2">
      <c r="A568" s="171">
        <v>91841110</v>
      </c>
      <c r="B568" s="100" t="s">
        <v>719</v>
      </c>
      <c r="C568" s="170">
        <v>7798035378739</v>
      </c>
      <c r="D568" s="172">
        <f>+Netcolor!$M$19</f>
        <v>52701.991679623694</v>
      </c>
    </row>
    <row r="569" spans="1:4" s="93" customFormat="1" ht="14.25" x14ac:dyDescent="0.2">
      <c r="A569" s="171">
        <v>91841120</v>
      </c>
      <c r="B569" s="100" t="s">
        <v>720</v>
      </c>
      <c r="C569" s="170">
        <v>7798035378746</v>
      </c>
      <c r="D569" s="172">
        <f>+Netcolor!$M$20</f>
        <v>103200.9878004261</v>
      </c>
    </row>
    <row r="570" spans="1:4" s="93" customFormat="1" ht="14.25" x14ac:dyDescent="0.2">
      <c r="A570" s="171">
        <v>91841201</v>
      </c>
      <c r="B570" s="100" t="s">
        <v>721</v>
      </c>
      <c r="C570" s="170">
        <v>7798035378753</v>
      </c>
      <c r="D570" s="172">
        <f>+Netcolor!$M$17</f>
        <v>6383.1753624429412</v>
      </c>
    </row>
    <row r="571" spans="1:4" s="93" customFormat="1" ht="14.25" x14ac:dyDescent="0.2">
      <c r="A571" s="171">
        <v>91841204</v>
      </c>
      <c r="B571" s="100" t="s">
        <v>722</v>
      </c>
      <c r="C571" s="170">
        <v>7798035378760</v>
      </c>
      <c r="D571" s="172">
        <f>+Netcolor!$M$18</f>
        <v>22148.970277978009</v>
      </c>
    </row>
    <row r="572" spans="1:4" s="93" customFormat="1" ht="14.25" x14ac:dyDescent="0.2">
      <c r="A572" s="171">
        <v>91841210</v>
      </c>
      <c r="B572" s="100" t="s">
        <v>723</v>
      </c>
      <c r="C572" s="170">
        <v>7798035378777</v>
      </c>
      <c r="D572" s="172">
        <f>+Netcolor!$M$19</f>
        <v>52701.991679623694</v>
      </c>
    </row>
    <row r="573" spans="1:4" s="93" customFormat="1" ht="14.25" x14ac:dyDescent="0.2">
      <c r="A573" s="171">
        <v>91841220</v>
      </c>
      <c r="B573" s="100" t="s">
        <v>724</v>
      </c>
      <c r="C573" s="170">
        <v>7798035378784</v>
      </c>
      <c r="D573" s="172">
        <f>+Netcolor!$M$20</f>
        <v>103200.9878004261</v>
      </c>
    </row>
    <row r="574" spans="1:4" s="93" customFormat="1" ht="14.25" x14ac:dyDescent="0.2">
      <c r="A574" s="171">
        <v>91841301</v>
      </c>
      <c r="B574" s="100" t="s">
        <v>725</v>
      </c>
      <c r="C574" s="170">
        <v>7798035378791</v>
      </c>
      <c r="D574" s="172">
        <f>+Netcolor!$M$17</f>
        <v>6383.1753624429412</v>
      </c>
    </row>
    <row r="575" spans="1:4" s="93" customFormat="1" ht="14.25" x14ac:dyDescent="0.2">
      <c r="A575" s="171">
        <v>91841304</v>
      </c>
      <c r="B575" s="100" t="s">
        <v>726</v>
      </c>
      <c r="C575" s="170">
        <v>7798035378807</v>
      </c>
      <c r="D575" s="172">
        <f>+Netcolor!$M$18</f>
        <v>22148.970277978009</v>
      </c>
    </row>
    <row r="576" spans="1:4" s="93" customFormat="1" ht="14.25" x14ac:dyDescent="0.2">
      <c r="A576" s="171">
        <v>91841310</v>
      </c>
      <c r="B576" s="100" t="s">
        <v>727</v>
      </c>
      <c r="C576" s="170">
        <v>7798035378814</v>
      </c>
      <c r="D576" s="172">
        <f>+Netcolor!$M$19</f>
        <v>52701.991679623694</v>
      </c>
    </row>
    <row r="577" spans="1:4" s="93" customFormat="1" ht="14.25" x14ac:dyDescent="0.2">
      <c r="A577" s="171">
        <v>91841320</v>
      </c>
      <c r="B577" s="100" t="s">
        <v>728</v>
      </c>
      <c r="C577" s="170">
        <v>7798035378821</v>
      </c>
      <c r="D577" s="172">
        <f>+Netcolor!$M$20</f>
        <v>103200.9878004261</v>
      </c>
    </row>
    <row r="578" spans="1:4" s="93" customFormat="1" ht="14.25" x14ac:dyDescent="0.2">
      <c r="A578" s="171">
        <v>91841401</v>
      </c>
      <c r="B578" s="100" t="s">
        <v>729</v>
      </c>
      <c r="C578" s="170">
        <v>7798035378838</v>
      </c>
      <c r="D578" s="172">
        <f>+Netcolor!$M$17</f>
        <v>6383.1753624429412</v>
      </c>
    </row>
    <row r="579" spans="1:4" s="93" customFormat="1" ht="14.25" x14ac:dyDescent="0.2">
      <c r="A579" s="171">
        <v>91841404</v>
      </c>
      <c r="B579" s="100" t="s">
        <v>730</v>
      </c>
      <c r="C579" s="170">
        <v>7798035378845</v>
      </c>
      <c r="D579" s="172">
        <f>+Netcolor!$M$18</f>
        <v>22148.970277978009</v>
      </c>
    </row>
    <row r="580" spans="1:4" s="93" customFormat="1" ht="14.25" x14ac:dyDescent="0.2">
      <c r="A580" s="171">
        <v>91841410</v>
      </c>
      <c r="B580" s="100" t="s">
        <v>731</v>
      </c>
      <c r="C580" s="170">
        <v>7798035378852</v>
      </c>
      <c r="D580" s="172">
        <f>+Netcolor!$M$19</f>
        <v>52701.991679623694</v>
      </c>
    </row>
    <row r="581" spans="1:4" s="93" customFormat="1" ht="14.25" x14ac:dyDescent="0.2">
      <c r="A581" s="171">
        <v>91841420</v>
      </c>
      <c r="B581" s="100" t="s">
        <v>732</v>
      </c>
      <c r="C581" s="170">
        <v>7798035378869</v>
      </c>
      <c r="D581" s="172">
        <f>+Netcolor!$M$20</f>
        <v>103200.9878004261</v>
      </c>
    </row>
    <row r="582" spans="1:4" s="93" customFormat="1" ht="14.25" x14ac:dyDescent="0.2">
      <c r="A582" s="171">
        <v>92060101</v>
      </c>
      <c r="B582" s="100" t="s">
        <v>733</v>
      </c>
      <c r="C582" s="170">
        <v>7798035371921</v>
      </c>
      <c r="D582" s="172">
        <f>+Netcolor!E35</f>
        <v>7690.5590712189023</v>
      </c>
    </row>
    <row r="583" spans="1:4" s="93" customFormat="1" ht="14.25" x14ac:dyDescent="0.2">
      <c r="A583" s="171">
        <v>92060104</v>
      </c>
      <c r="B583" s="100" t="s">
        <v>734</v>
      </c>
      <c r="C583" s="170">
        <v>7798035371938</v>
      </c>
      <c r="D583" s="172">
        <f>+Netcolor!E36</f>
        <v>26651.98004839319</v>
      </c>
    </row>
    <row r="584" spans="1:4" s="93" customFormat="1" ht="14.25" x14ac:dyDescent="0.2">
      <c r="A584" s="171">
        <v>92060110</v>
      </c>
      <c r="B584" s="100" t="s">
        <v>735</v>
      </c>
      <c r="C584" s="170">
        <v>7798035371945</v>
      </c>
      <c r="D584" s="172">
        <f>+Netcolor!E37</f>
        <v>65411.836640205169</v>
      </c>
    </row>
    <row r="585" spans="1:4" s="93" customFormat="1" ht="14.25" x14ac:dyDescent="0.2">
      <c r="A585" s="171">
        <v>92060120</v>
      </c>
      <c r="B585" s="100" t="s">
        <v>736</v>
      </c>
      <c r="C585" s="170">
        <v>7798035371952</v>
      </c>
      <c r="D585" s="172">
        <f>+Netcolor!E38</f>
        <v>123298.33497561816</v>
      </c>
    </row>
    <row r="586" spans="1:4" s="93" customFormat="1" ht="14.25" x14ac:dyDescent="0.2">
      <c r="A586" s="171">
        <v>92440101</v>
      </c>
      <c r="B586" s="100" t="s">
        <v>820</v>
      </c>
      <c r="C586" s="170">
        <v>7798035370405</v>
      </c>
      <c r="D586" s="172">
        <f>+Netcolor!M60</f>
        <v>3405.7258109634295</v>
      </c>
    </row>
    <row r="587" spans="1:4" s="93" customFormat="1" ht="14.25" x14ac:dyDescent="0.2">
      <c r="A587" s="171">
        <v>92440104</v>
      </c>
      <c r="B587" s="100" t="s">
        <v>821</v>
      </c>
      <c r="C587" s="170">
        <v>7798035370412</v>
      </c>
      <c r="D587" s="172">
        <f>+Netcolor!M61</f>
        <v>9729.8927579808733</v>
      </c>
    </row>
    <row r="588" spans="1:4" s="93" customFormat="1" ht="14.25" x14ac:dyDescent="0.2">
      <c r="A588" s="171">
        <v>92440110</v>
      </c>
      <c r="B588" s="100" t="s">
        <v>822</v>
      </c>
      <c r="C588" s="170">
        <v>7798035370429</v>
      </c>
      <c r="D588" s="172">
        <f>+Netcolor!M62</f>
        <v>21122.924472167084</v>
      </c>
    </row>
    <row r="589" spans="1:4" s="93" customFormat="1" ht="14.25" x14ac:dyDescent="0.2">
      <c r="A589" s="171">
        <v>92440120</v>
      </c>
      <c r="B589" s="100" t="s">
        <v>823</v>
      </c>
      <c r="C589" s="170">
        <v>7798035370436</v>
      </c>
      <c r="D589" s="172">
        <f>+Netcolor!M63</f>
        <v>39326.77324040034</v>
      </c>
    </row>
    <row r="590" spans="1:4" s="93" customFormat="1" ht="14.25" x14ac:dyDescent="0.2">
      <c r="A590" s="171">
        <v>92900101</v>
      </c>
      <c r="B590" s="100" t="s">
        <v>824</v>
      </c>
      <c r="C590" s="170">
        <v>7798035370481</v>
      </c>
      <c r="D590" s="172">
        <f>+Netcolor!M110</f>
        <v>4161.5906038833837</v>
      </c>
    </row>
    <row r="591" spans="1:4" s="93" customFormat="1" ht="14.25" x14ac:dyDescent="0.2">
      <c r="A591" s="171">
        <v>92900105</v>
      </c>
      <c r="B591" s="100" t="s">
        <v>825</v>
      </c>
      <c r="C591" s="170">
        <v>7798035370498</v>
      </c>
      <c r="D591" s="172">
        <f>+Netcolor!M111</f>
        <v>13787.429388692839</v>
      </c>
    </row>
    <row r="592" spans="1:4" s="93" customFormat="1" ht="14.25" x14ac:dyDescent="0.2">
      <c r="A592" s="171">
        <v>92900110</v>
      </c>
      <c r="B592" s="100" t="s">
        <v>860</v>
      </c>
      <c r="C592" s="170">
        <v>7798035370504</v>
      </c>
      <c r="D592" s="172">
        <f>+Netcolor!M112</f>
        <v>32189.675002416403</v>
      </c>
    </row>
    <row r="593" spans="1:4" s="93" customFormat="1" ht="14.25" x14ac:dyDescent="0.2">
      <c r="A593" s="171">
        <v>92900125</v>
      </c>
      <c r="B593" s="100" t="s">
        <v>826</v>
      </c>
      <c r="C593" s="170">
        <v>7798035370511</v>
      </c>
      <c r="D593" s="172">
        <f>+Netcolor!M113</f>
        <v>61684.725893529023</v>
      </c>
    </row>
    <row r="594" spans="1:4" s="93" customFormat="1" ht="14.25" x14ac:dyDescent="0.2">
      <c r="A594" s="171">
        <v>93060101</v>
      </c>
      <c r="B594" s="100" t="s">
        <v>737</v>
      </c>
      <c r="C594" s="170">
        <v>7798035375707</v>
      </c>
      <c r="D594" s="172">
        <f>+Netcolor!M35</f>
        <v>5268.6179180157278</v>
      </c>
    </row>
    <row r="595" spans="1:4" s="93" customFormat="1" ht="14.25" x14ac:dyDescent="0.2">
      <c r="A595" s="171">
        <v>93060104</v>
      </c>
      <c r="B595" s="100" t="s">
        <v>738</v>
      </c>
      <c r="C595" s="170">
        <v>7798035375714</v>
      </c>
      <c r="D595" s="172">
        <f>+Netcolor!M36</f>
        <v>18288.990458794891</v>
      </c>
    </row>
    <row r="596" spans="1:4" s="93" customFormat="1" ht="14.25" x14ac:dyDescent="0.2">
      <c r="A596" s="171">
        <v>93440101</v>
      </c>
      <c r="B596" s="100" t="s">
        <v>739</v>
      </c>
      <c r="C596" s="170">
        <v>7798035370566</v>
      </c>
      <c r="D596" s="172">
        <f>+Netcolor!M51</f>
        <v>3289.3360733688633</v>
      </c>
    </row>
    <row r="597" spans="1:4" s="93" customFormat="1" ht="14.25" x14ac:dyDescent="0.2">
      <c r="A597" s="171">
        <v>93440104</v>
      </c>
      <c r="B597" s="100" t="s">
        <v>740</v>
      </c>
      <c r="C597" s="170">
        <v>7798035370573</v>
      </c>
      <c r="D597" s="172">
        <f>+Netcolor!M52</f>
        <v>10065.368384508722</v>
      </c>
    </row>
    <row r="598" spans="1:4" s="93" customFormat="1" ht="14.25" x14ac:dyDescent="0.2">
      <c r="A598" s="171">
        <v>93440110</v>
      </c>
      <c r="B598" s="100" t="s">
        <v>741</v>
      </c>
      <c r="C598" s="170">
        <v>7798035370580</v>
      </c>
      <c r="D598" s="172">
        <f>+Netcolor!M53</f>
        <v>21283.939298269113</v>
      </c>
    </row>
    <row r="599" spans="1:4" s="93" customFormat="1" ht="14.25" x14ac:dyDescent="0.2">
      <c r="A599" s="171">
        <v>93440120</v>
      </c>
      <c r="B599" s="100" t="s">
        <v>742</v>
      </c>
      <c r="C599" s="170">
        <v>7798035370597</v>
      </c>
      <c r="D599" s="172">
        <f>+Netcolor!M54</f>
        <v>37924.110022370427</v>
      </c>
    </row>
    <row r="600" spans="1:4" s="93" customFormat="1" ht="14.25" x14ac:dyDescent="0.2">
      <c r="A600" s="171">
        <v>93510101</v>
      </c>
      <c r="B600" s="100" t="s">
        <v>743</v>
      </c>
      <c r="C600" s="170">
        <v>7798035370443</v>
      </c>
      <c r="D600" s="172">
        <f>+Netcolor!M9</f>
        <v>3486.6962377709947</v>
      </c>
    </row>
    <row r="601" spans="1:4" s="93" customFormat="1" ht="14.25" x14ac:dyDescent="0.2">
      <c r="A601" s="171">
        <v>93510104</v>
      </c>
      <c r="B601" s="100" t="s">
        <v>744</v>
      </c>
      <c r="C601" s="170">
        <v>7798035370450</v>
      </c>
      <c r="D601" s="172">
        <f>+Netcolor!M10</f>
        <v>10407.536732281987</v>
      </c>
    </row>
    <row r="602" spans="1:4" s="93" customFormat="1" ht="14.25" x14ac:dyDescent="0.2">
      <c r="A602" s="171">
        <v>93510110</v>
      </c>
      <c r="B602" s="100" t="s">
        <v>745</v>
      </c>
      <c r="C602" s="170">
        <v>7798035370467</v>
      </c>
      <c r="D602" s="172">
        <f>+Netcolor!M11</f>
        <v>22709.653646681538</v>
      </c>
    </row>
    <row r="603" spans="1:4" s="93" customFormat="1" ht="14.25" x14ac:dyDescent="0.2">
      <c r="A603" s="171">
        <v>93510120</v>
      </c>
      <c r="B603" s="100" t="s">
        <v>746</v>
      </c>
      <c r="C603" s="170">
        <v>7798035370474</v>
      </c>
      <c r="D603" s="172">
        <f>+Netcolor!M12</f>
        <v>41655.409030171424</v>
      </c>
    </row>
    <row r="604" spans="1:4" s="93" customFormat="1" ht="14.25" x14ac:dyDescent="0.2">
      <c r="A604" s="171">
        <v>93860101</v>
      </c>
      <c r="B604" s="100" t="s">
        <v>747</v>
      </c>
      <c r="C604" s="170">
        <v>7798035375622</v>
      </c>
      <c r="D604" s="172">
        <f>+Netcolor!M102</f>
        <v>5039.0371649917897</v>
      </c>
    </row>
    <row r="605" spans="1:4" s="93" customFormat="1" ht="14.25" x14ac:dyDescent="0.2">
      <c r="A605" s="171">
        <v>93860105</v>
      </c>
      <c r="B605" s="100" t="s">
        <v>748</v>
      </c>
      <c r="C605" s="170">
        <v>7798035375639</v>
      </c>
      <c r="D605" s="172">
        <f>+Netcolor!M103</f>
        <v>17089.062241959669</v>
      </c>
    </row>
    <row r="606" spans="1:4" s="93" customFormat="1" ht="14.25" x14ac:dyDescent="0.2">
      <c r="A606" s="171">
        <v>93860110</v>
      </c>
      <c r="B606" s="100" t="s">
        <v>749</v>
      </c>
      <c r="C606" s="170">
        <v>7798035375646</v>
      </c>
      <c r="D606" s="172">
        <f>+Netcolor!M104</f>
        <v>40316.065528694817</v>
      </c>
    </row>
    <row r="607" spans="1:4" s="93" customFormat="1" ht="14.25" x14ac:dyDescent="0.2">
      <c r="A607" s="171">
        <v>93860125</v>
      </c>
      <c r="B607" s="100" t="s">
        <v>750</v>
      </c>
      <c r="C607" s="170">
        <v>7798035375653</v>
      </c>
      <c r="D607" s="172">
        <f>+Netcolor!M105</f>
        <v>77247.573051309228</v>
      </c>
    </row>
    <row r="608" spans="1:4" s="93" customFormat="1" ht="14.25" x14ac:dyDescent="0.2">
      <c r="A608" s="171">
        <v>94440101</v>
      </c>
      <c r="B608" s="100" t="s">
        <v>751</v>
      </c>
      <c r="C608" s="170">
        <v>7798035375943</v>
      </c>
      <c r="D608" s="172">
        <f>+Netcolor!E51</f>
        <v>5982.3600769262639</v>
      </c>
    </row>
    <row r="609" spans="1:4" s="93" customFormat="1" ht="14.25" x14ac:dyDescent="0.2">
      <c r="A609" s="171">
        <v>94440104</v>
      </c>
      <c r="B609" s="100" t="s">
        <v>752</v>
      </c>
      <c r="C609" s="170">
        <v>7798035375950</v>
      </c>
      <c r="D609" s="172">
        <f>+Netcolor!E52</f>
        <v>18928.191489659468</v>
      </c>
    </row>
    <row r="610" spans="1:4" s="93" customFormat="1" ht="14.25" x14ac:dyDescent="0.2">
      <c r="A610" s="171">
        <v>94440110</v>
      </c>
      <c r="B610" s="100" t="s">
        <v>753</v>
      </c>
      <c r="C610" s="170">
        <v>7798035375967</v>
      </c>
      <c r="D610" s="172">
        <f>+Netcolor!E53</f>
        <v>42588.430851733807</v>
      </c>
    </row>
    <row r="611" spans="1:4" s="93" customFormat="1" ht="14.25" x14ac:dyDescent="0.2">
      <c r="A611" s="171">
        <v>94440120</v>
      </c>
      <c r="B611" s="100" t="s">
        <v>754</v>
      </c>
      <c r="C611" s="170">
        <v>7798035375974</v>
      </c>
      <c r="D611" s="172">
        <f>+Netcolor!E54</f>
        <v>80444.813831052743</v>
      </c>
    </row>
    <row r="612" spans="1:4" s="93" customFormat="1" ht="14.25" x14ac:dyDescent="0.2">
      <c r="A612" s="171">
        <v>94440801</v>
      </c>
      <c r="B612" s="100" t="s">
        <v>755</v>
      </c>
      <c r="C612" s="170">
        <v>7798035376933</v>
      </c>
      <c r="D612" s="172">
        <f>+Netcolor!$E$26</f>
        <v>6383.1811449999987</v>
      </c>
    </row>
    <row r="613" spans="1:4" s="93" customFormat="1" ht="14.25" x14ac:dyDescent="0.2">
      <c r="A613" s="171">
        <v>94440804</v>
      </c>
      <c r="B613" s="100" t="s">
        <v>756</v>
      </c>
      <c r="C613" s="170">
        <v>7798035376940</v>
      </c>
      <c r="D613" s="172">
        <f>+Netcolor!$E$27</f>
        <v>21839.988737181036</v>
      </c>
    </row>
    <row r="614" spans="1:4" s="93" customFormat="1" ht="14.25" x14ac:dyDescent="0.2">
      <c r="A614" s="171">
        <v>94440810</v>
      </c>
      <c r="B614" s="100" t="s">
        <v>757</v>
      </c>
      <c r="C614" s="170">
        <v>7798035377114</v>
      </c>
      <c r="D614" s="172">
        <f>+Netcolor!$E$28</f>
        <v>50123.296207656422</v>
      </c>
    </row>
    <row r="615" spans="1:4" s="93" customFormat="1" ht="14.25" x14ac:dyDescent="0.2">
      <c r="A615" s="171">
        <v>94440820</v>
      </c>
      <c r="B615" s="100" t="s">
        <v>758</v>
      </c>
      <c r="C615" s="170">
        <v>7798035377121</v>
      </c>
      <c r="D615" s="172">
        <f>+Netcolor!$E$29</f>
        <v>97320.643537428288</v>
      </c>
    </row>
    <row r="616" spans="1:4" s="93" customFormat="1" ht="14.25" x14ac:dyDescent="0.2">
      <c r="A616" s="171">
        <v>94440901</v>
      </c>
      <c r="B616" s="100" t="s">
        <v>759</v>
      </c>
      <c r="C616" s="170">
        <v>7798035376957</v>
      </c>
      <c r="D616" s="172">
        <f>+Netcolor!$E$26</f>
        <v>6383.1811449999987</v>
      </c>
    </row>
    <row r="617" spans="1:4" s="93" customFormat="1" ht="14.25" x14ac:dyDescent="0.2">
      <c r="A617" s="171">
        <v>94440904</v>
      </c>
      <c r="B617" s="100" t="s">
        <v>760</v>
      </c>
      <c r="C617" s="170">
        <v>7798035376964</v>
      </c>
      <c r="D617" s="172">
        <f>+Netcolor!$E$27</f>
        <v>21839.988737181036</v>
      </c>
    </row>
    <row r="618" spans="1:4" s="93" customFormat="1" ht="14.25" x14ac:dyDescent="0.2">
      <c r="A618" s="171">
        <v>94440910</v>
      </c>
      <c r="B618" s="100" t="s">
        <v>761</v>
      </c>
      <c r="C618" s="170">
        <v>7798035377091</v>
      </c>
      <c r="D618" s="172">
        <f>+Netcolor!$E$28</f>
        <v>50123.296207656422</v>
      </c>
    </row>
    <row r="619" spans="1:4" s="93" customFormat="1" ht="14.25" x14ac:dyDescent="0.2">
      <c r="A619" s="171">
        <v>94441001</v>
      </c>
      <c r="B619" s="100" t="s">
        <v>762</v>
      </c>
      <c r="C619" s="170">
        <v>7798035376971</v>
      </c>
      <c r="D619" s="172">
        <f>+Netcolor!$E$26</f>
        <v>6383.1811449999987</v>
      </c>
    </row>
    <row r="620" spans="1:4" s="93" customFormat="1" ht="14.25" x14ac:dyDescent="0.2">
      <c r="A620" s="171">
        <v>94441004</v>
      </c>
      <c r="B620" s="100" t="s">
        <v>763</v>
      </c>
      <c r="C620" s="170">
        <v>7798035376988</v>
      </c>
      <c r="D620" s="172">
        <f>+Netcolor!$E$27</f>
        <v>21839.988737181036</v>
      </c>
    </row>
    <row r="621" spans="1:4" s="93" customFormat="1" ht="14.25" x14ac:dyDescent="0.2">
      <c r="A621" s="171">
        <v>94441020</v>
      </c>
      <c r="B621" s="100" t="s">
        <v>764</v>
      </c>
      <c r="C621" s="170">
        <v>7798035377145</v>
      </c>
      <c r="D621" s="172">
        <f>+Netcolor!$E$29</f>
        <v>97320.643537428288</v>
      </c>
    </row>
    <row r="622" spans="1:4" s="93" customFormat="1" ht="14.25" x14ac:dyDescent="0.2">
      <c r="A622" s="171">
        <v>94441101</v>
      </c>
      <c r="B622" s="100" t="s">
        <v>765</v>
      </c>
      <c r="C622" s="170">
        <v>7798035376995</v>
      </c>
      <c r="D622" s="172">
        <f>+Netcolor!$E$26</f>
        <v>6383.1811449999987</v>
      </c>
    </row>
    <row r="623" spans="1:4" s="93" customFormat="1" ht="14.25" x14ac:dyDescent="0.2">
      <c r="A623" s="171">
        <v>94441104</v>
      </c>
      <c r="B623" s="100" t="s">
        <v>766</v>
      </c>
      <c r="C623" s="170">
        <v>7798035377008</v>
      </c>
      <c r="D623" s="172">
        <f>+Netcolor!$E$27</f>
        <v>21839.988737181036</v>
      </c>
    </row>
    <row r="624" spans="1:4" s="93" customFormat="1" ht="14.25" x14ac:dyDescent="0.2">
      <c r="A624" s="171">
        <v>94441120</v>
      </c>
      <c r="B624" s="100" t="s">
        <v>767</v>
      </c>
      <c r="C624" s="170">
        <v>7798035377169</v>
      </c>
      <c r="D624" s="172">
        <f>+Netcolor!$E$29</f>
        <v>97320.643537428288</v>
      </c>
    </row>
    <row r="625" spans="1:4" s="93" customFormat="1" ht="14.25" x14ac:dyDescent="0.2">
      <c r="A625" s="171">
        <v>94441201</v>
      </c>
      <c r="B625" s="100" t="s">
        <v>768</v>
      </c>
      <c r="C625" s="170">
        <v>7798035377015</v>
      </c>
      <c r="D625" s="172">
        <f>+Netcolor!$E$26</f>
        <v>6383.1811449999987</v>
      </c>
    </row>
    <row r="626" spans="1:4" s="93" customFormat="1" ht="14.25" x14ac:dyDescent="0.2">
      <c r="A626" s="171">
        <v>94441204</v>
      </c>
      <c r="B626" s="100" t="s">
        <v>769</v>
      </c>
      <c r="C626" s="170">
        <v>7798035377022</v>
      </c>
      <c r="D626" s="172">
        <f>+Netcolor!$E$27</f>
        <v>21839.988737181036</v>
      </c>
    </row>
    <row r="627" spans="1:4" s="93" customFormat="1" ht="14.25" x14ac:dyDescent="0.2">
      <c r="A627" s="171">
        <v>94441210</v>
      </c>
      <c r="B627" s="100" t="s">
        <v>770</v>
      </c>
      <c r="C627" s="170">
        <v>7798035377176</v>
      </c>
      <c r="D627" s="172">
        <f>+Netcolor!$E$28</f>
        <v>50123.296207656422</v>
      </c>
    </row>
    <row r="628" spans="1:4" s="93" customFormat="1" ht="14.25" x14ac:dyDescent="0.2">
      <c r="A628" s="171">
        <v>94441220</v>
      </c>
      <c r="B628" s="100" t="s">
        <v>771</v>
      </c>
      <c r="C628" s="170">
        <v>7798035377188</v>
      </c>
      <c r="D628" s="172">
        <f>+Netcolor!$E$29</f>
        <v>97320.643537428288</v>
      </c>
    </row>
    <row r="629" spans="1:4" s="93" customFormat="1" ht="14.25" x14ac:dyDescent="0.2">
      <c r="A629" s="171">
        <v>94441301</v>
      </c>
      <c r="B629" s="100" t="s">
        <v>772</v>
      </c>
      <c r="C629" s="170">
        <v>7798035377039</v>
      </c>
      <c r="D629" s="172">
        <f>+Netcolor!$E$26</f>
        <v>6383.1811449999987</v>
      </c>
    </row>
    <row r="630" spans="1:4" s="93" customFormat="1" ht="14.25" x14ac:dyDescent="0.2">
      <c r="A630" s="171">
        <v>94441304</v>
      </c>
      <c r="B630" s="100" t="s">
        <v>773</v>
      </c>
      <c r="C630" s="170">
        <v>7798035377046</v>
      </c>
      <c r="D630" s="172">
        <f>+Netcolor!$E$27</f>
        <v>21839.988737181036</v>
      </c>
    </row>
    <row r="631" spans="1:4" s="93" customFormat="1" ht="14.25" x14ac:dyDescent="0.2">
      <c r="A631" s="171">
        <v>94441320</v>
      </c>
      <c r="B631" s="100" t="s">
        <v>774</v>
      </c>
      <c r="C631" s="170">
        <v>7798035377206</v>
      </c>
      <c r="D631" s="172">
        <f>+Netcolor!$E$29</f>
        <v>97320.643537428288</v>
      </c>
    </row>
    <row r="632" spans="1:4" s="93" customFormat="1" ht="14.25" x14ac:dyDescent="0.2">
      <c r="A632" s="171">
        <v>94441401</v>
      </c>
      <c r="B632" s="100" t="s">
        <v>775</v>
      </c>
      <c r="C632" s="170">
        <v>7798035377053</v>
      </c>
      <c r="D632" s="172">
        <f>+Netcolor!$E$26</f>
        <v>6383.1811449999987</v>
      </c>
    </row>
    <row r="633" spans="1:4" s="93" customFormat="1" ht="14.25" x14ac:dyDescent="0.2">
      <c r="A633" s="171">
        <v>94441404</v>
      </c>
      <c r="B633" s="100" t="s">
        <v>776</v>
      </c>
      <c r="C633" s="170">
        <v>7798035377060</v>
      </c>
      <c r="D633" s="172">
        <f>+Netcolor!$E$27</f>
        <v>21839.988737181036</v>
      </c>
    </row>
    <row r="634" spans="1:4" s="93" customFormat="1" ht="14.25" x14ac:dyDescent="0.2">
      <c r="A634" s="171">
        <v>94441410</v>
      </c>
      <c r="B634" s="100" t="s">
        <v>777</v>
      </c>
      <c r="C634" s="170">
        <v>7798035377213</v>
      </c>
      <c r="D634" s="172">
        <f>+Netcolor!$E$28</f>
        <v>50123.296207656422</v>
      </c>
    </row>
    <row r="635" spans="1:4" s="93" customFormat="1" ht="14.25" x14ac:dyDescent="0.2">
      <c r="A635" s="171">
        <v>94441420</v>
      </c>
      <c r="B635" s="100" t="s">
        <v>778</v>
      </c>
      <c r="C635" s="170">
        <v>7798035377220</v>
      </c>
      <c r="D635" s="172">
        <f>+Netcolor!$E$29</f>
        <v>97320.643537428288</v>
      </c>
    </row>
    <row r="636" spans="1:4" s="93" customFormat="1" ht="14.25" x14ac:dyDescent="0.2">
      <c r="A636" s="171">
        <v>94441701</v>
      </c>
      <c r="B636" s="100" t="s">
        <v>779</v>
      </c>
      <c r="C636" s="170">
        <v>7798035371501</v>
      </c>
      <c r="D636" s="172">
        <f>+'Mi Color'!$E$16</f>
        <v>4579.8732905991474</v>
      </c>
    </row>
    <row r="637" spans="1:4" s="93" customFormat="1" ht="14.25" x14ac:dyDescent="0.2">
      <c r="A637" s="171">
        <v>94441704</v>
      </c>
      <c r="B637" s="100" t="s">
        <v>780</v>
      </c>
      <c r="C637" s="170">
        <v>7798035371518</v>
      </c>
      <c r="D637" s="172">
        <f>+'Mi Color'!$E$17</f>
        <v>14939.77414578026</v>
      </c>
    </row>
    <row r="638" spans="1:4" s="93" customFormat="1" ht="14.25" x14ac:dyDescent="0.2">
      <c r="A638" s="171">
        <v>94441801</v>
      </c>
      <c r="B638" s="100" t="s">
        <v>781</v>
      </c>
      <c r="C638" s="170">
        <v>7798035371563</v>
      </c>
      <c r="D638" s="172">
        <f>+'Mi Color'!$E$16</f>
        <v>4579.8732905991474</v>
      </c>
    </row>
    <row r="639" spans="1:4" s="93" customFormat="1" ht="14.25" x14ac:dyDescent="0.2">
      <c r="A639" s="171">
        <v>94441804</v>
      </c>
      <c r="B639" s="100" t="s">
        <v>782</v>
      </c>
      <c r="C639" s="170">
        <v>7798035371570</v>
      </c>
      <c r="D639" s="172">
        <f>+'Mi Color'!$E$17</f>
        <v>14939.77414578026</v>
      </c>
    </row>
    <row r="640" spans="1:4" s="93" customFormat="1" ht="14.25" x14ac:dyDescent="0.2">
      <c r="A640" s="171">
        <v>94441901</v>
      </c>
      <c r="B640" s="100" t="s">
        <v>783</v>
      </c>
      <c r="C640" s="170">
        <v>7798035371587</v>
      </c>
      <c r="D640" s="172">
        <f>+'Mi Color'!$E$16</f>
        <v>4579.8732905991474</v>
      </c>
    </row>
    <row r="641" spans="1:4" s="93" customFormat="1" ht="14.25" x14ac:dyDescent="0.2">
      <c r="A641" s="171">
        <v>94441904</v>
      </c>
      <c r="B641" s="100" t="s">
        <v>784</v>
      </c>
      <c r="C641" s="170">
        <v>7798035371594</v>
      </c>
      <c r="D641" s="172">
        <f>+'Mi Color'!$E$17</f>
        <v>14939.77414578026</v>
      </c>
    </row>
    <row r="642" spans="1:4" s="93" customFormat="1" ht="14.25" x14ac:dyDescent="0.2">
      <c r="A642" s="171">
        <v>94442001</v>
      </c>
      <c r="B642" s="100" t="s">
        <v>785</v>
      </c>
      <c r="C642" s="170">
        <v>7798035371600</v>
      </c>
      <c r="D642" s="172">
        <f>+'Mi Color'!$E$16</f>
        <v>4579.8732905991474</v>
      </c>
    </row>
    <row r="643" spans="1:4" s="93" customFormat="1" ht="14.25" x14ac:dyDescent="0.2">
      <c r="A643" s="171">
        <v>94442004</v>
      </c>
      <c r="B643" s="100" t="s">
        <v>786</v>
      </c>
      <c r="C643" s="170">
        <v>7798035371617</v>
      </c>
      <c r="D643" s="172">
        <f>+'Mi Color'!$E$17</f>
        <v>14939.77414578026</v>
      </c>
    </row>
    <row r="644" spans="1:4" s="93" customFormat="1" ht="14.25" x14ac:dyDescent="0.2">
      <c r="A644" s="171">
        <v>94442101</v>
      </c>
      <c r="B644" s="100" t="s">
        <v>787</v>
      </c>
      <c r="C644" s="170">
        <v>7798035371624</v>
      </c>
      <c r="D644" s="172">
        <f>+'Mi Color'!$M$16</f>
        <v>5370.2273465277549</v>
      </c>
    </row>
    <row r="645" spans="1:4" s="93" customFormat="1" ht="14.25" x14ac:dyDescent="0.2">
      <c r="A645" s="171">
        <v>94442104</v>
      </c>
      <c r="B645" s="100" t="s">
        <v>788</v>
      </c>
      <c r="C645" s="170">
        <v>7798035371631</v>
      </c>
      <c r="D645" s="172">
        <f>+'Mi Color'!$M$17</f>
        <v>16928.802611905852</v>
      </c>
    </row>
    <row r="646" spans="1:4" s="93" customFormat="1" ht="14.25" x14ac:dyDescent="0.2">
      <c r="A646" s="171">
        <v>94442201</v>
      </c>
      <c r="B646" s="100" t="s">
        <v>789</v>
      </c>
      <c r="C646" s="170">
        <v>7798035371648</v>
      </c>
      <c r="D646" s="172">
        <f>+'Mi Color'!$E$16</f>
        <v>4579.8732905991474</v>
      </c>
    </row>
    <row r="647" spans="1:4" s="93" customFormat="1" ht="14.25" x14ac:dyDescent="0.2">
      <c r="A647" s="171">
        <v>94442204</v>
      </c>
      <c r="B647" s="100" t="s">
        <v>790</v>
      </c>
      <c r="C647" s="170">
        <v>7798035371655</v>
      </c>
      <c r="D647" s="172">
        <f>+'Mi Color'!$E$17</f>
        <v>14939.77414578026</v>
      </c>
    </row>
    <row r="648" spans="1:4" s="93" customFormat="1" ht="14.25" x14ac:dyDescent="0.2">
      <c r="A648" s="171">
        <v>94442301</v>
      </c>
      <c r="B648" s="100" t="s">
        <v>791</v>
      </c>
      <c r="C648" s="170">
        <v>7798035371662</v>
      </c>
      <c r="D648" s="172">
        <f>+'Mi Color'!$M$16</f>
        <v>5370.2273465277549</v>
      </c>
    </row>
    <row r="649" spans="1:4" s="93" customFormat="1" ht="14.25" x14ac:dyDescent="0.2">
      <c r="A649" s="171">
        <v>94442304</v>
      </c>
      <c r="B649" s="100" t="s">
        <v>792</v>
      </c>
      <c r="C649" s="170">
        <v>7798035371679</v>
      </c>
      <c r="D649" s="172">
        <f>+'Mi Color'!$M$17</f>
        <v>16928.802611905852</v>
      </c>
    </row>
    <row r="650" spans="1:4" s="93" customFormat="1" ht="14.25" x14ac:dyDescent="0.2">
      <c r="A650" s="171">
        <v>94442401</v>
      </c>
      <c r="B650" s="100" t="s">
        <v>793</v>
      </c>
      <c r="C650" s="170">
        <v>7798035371686</v>
      </c>
      <c r="D650" s="172">
        <f>+'Mi Color'!$M$16</f>
        <v>5370.2273465277549</v>
      </c>
    </row>
    <row r="651" spans="1:4" s="93" customFormat="1" ht="14.25" x14ac:dyDescent="0.2">
      <c r="A651" s="171">
        <v>94442404</v>
      </c>
      <c r="B651" s="100" t="s">
        <v>794</v>
      </c>
      <c r="C651" s="170">
        <v>7798035371693</v>
      </c>
      <c r="D651" s="172">
        <f>+'Mi Color'!$M$17</f>
        <v>16928.802611905852</v>
      </c>
    </row>
    <row r="652" spans="1:4" s="93" customFormat="1" ht="14.25" x14ac:dyDescent="0.2">
      <c r="A652" s="171">
        <v>94442501</v>
      </c>
      <c r="B652" s="100" t="s">
        <v>795</v>
      </c>
      <c r="C652" s="170">
        <v>7798035371709</v>
      </c>
      <c r="D652" s="172">
        <f>+'Mi Color'!$E$16</f>
        <v>4579.8732905991474</v>
      </c>
    </row>
    <row r="653" spans="1:4" s="93" customFormat="1" ht="14.25" x14ac:dyDescent="0.2">
      <c r="A653" s="171">
        <v>94442504</v>
      </c>
      <c r="B653" s="100" t="s">
        <v>796</v>
      </c>
      <c r="C653" s="170">
        <v>7798035371716</v>
      </c>
      <c r="D653" s="172">
        <f>+'Mi Color'!$E$17</f>
        <v>14939.77414578026</v>
      </c>
    </row>
    <row r="654" spans="1:4" s="93" customFormat="1" ht="14.25" x14ac:dyDescent="0.2">
      <c r="A654" s="171">
        <v>94442601</v>
      </c>
      <c r="B654" s="100" t="s">
        <v>797</v>
      </c>
      <c r="C654" s="170">
        <v>7798035371723</v>
      </c>
      <c r="D654" s="172">
        <f>+'Mi Color'!$M$16</f>
        <v>5370.2273465277549</v>
      </c>
    </row>
    <row r="655" spans="1:4" s="93" customFormat="1" ht="14.25" x14ac:dyDescent="0.2">
      <c r="A655" s="171">
        <v>94442604</v>
      </c>
      <c r="B655" s="100" t="s">
        <v>798</v>
      </c>
      <c r="C655" s="170">
        <v>7798035371730</v>
      </c>
      <c r="D655" s="172">
        <f>+'Mi Color'!$M$17</f>
        <v>16928.802611905852</v>
      </c>
    </row>
    <row r="656" spans="1:4" s="93" customFormat="1" ht="14.25" x14ac:dyDescent="0.2">
      <c r="A656" s="171">
        <v>94442701</v>
      </c>
      <c r="B656" s="100" t="s">
        <v>799</v>
      </c>
      <c r="C656" s="170">
        <v>7798035374649</v>
      </c>
      <c r="D656" s="172">
        <f>+'Mi Color'!$E$16</f>
        <v>4579.8732905991474</v>
      </c>
    </row>
    <row r="657" spans="1:4" s="93" customFormat="1" ht="14.25" x14ac:dyDescent="0.2">
      <c r="A657" s="171">
        <v>94442704</v>
      </c>
      <c r="B657" s="100" t="s">
        <v>800</v>
      </c>
      <c r="C657" s="170">
        <v>7798035374656</v>
      </c>
      <c r="D657" s="172">
        <f>+'Mi Color'!$E$17</f>
        <v>14939.77414578026</v>
      </c>
    </row>
    <row r="658" spans="1:4" s="93" customFormat="1" ht="14.25" x14ac:dyDescent="0.2">
      <c r="A658" s="171">
        <v>94442801</v>
      </c>
      <c r="B658" s="100" t="s">
        <v>801</v>
      </c>
      <c r="C658" s="170">
        <v>7798035374663</v>
      </c>
      <c r="D658" s="172">
        <f>+'Mi Color'!E16</f>
        <v>4579.8732905991474</v>
      </c>
    </row>
    <row r="659" spans="1:4" s="93" customFormat="1" ht="14.25" x14ac:dyDescent="0.2">
      <c r="A659" s="171">
        <v>94442804</v>
      </c>
      <c r="B659" s="100" t="s">
        <v>802</v>
      </c>
      <c r="C659" s="170">
        <v>7798035374670</v>
      </c>
      <c r="D659" s="172">
        <f>+'Mi Color'!E17</f>
        <v>14939.77414578026</v>
      </c>
    </row>
    <row r="660" spans="1:4" s="93" customFormat="1" ht="14.25" x14ac:dyDescent="0.2">
      <c r="A660" s="171">
        <v>94442901</v>
      </c>
      <c r="B660" s="100" t="s">
        <v>803</v>
      </c>
      <c r="C660" s="170">
        <v>7798035374687</v>
      </c>
      <c r="D660" s="172">
        <f>+'Mi Color'!$M$16</f>
        <v>5370.2273465277549</v>
      </c>
    </row>
    <row r="661" spans="1:4" s="93" customFormat="1" ht="14.25" x14ac:dyDescent="0.2">
      <c r="A661" s="171">
        <v>94442904</v>
      </c>
      <c r="B661" s="100" t="s">
        <v>804</v>
      </c>
      <c r="C661" s="170">
        <v>7798035374694</v>
      </c>
      <c r="D661" s="172">
        <f>+'Mi Color'!$M$17</f>
        <v>16928.802611905852</v>
      </c>
    </row>
    <row r="662" spans="1:4" s="93" customFormat="1" ht="14.25" x14ac:dyDescent="0.2">
      <c r="A662" s="171">
        <v>94443001</v>
      </c>
      <c r="B662" s="100" t="s">
        <v>805</v>
      </c>
      <c r="C662" s="170">
        <v>7798035374700</v>
      </c>
      <c r="D662" s="172">
        <f>+'Mi Color'!$M$16</f>
        <v>5370.2273465277549</v>
      </c>
    </row>
    <row r="663" spans="1:4" s="93" customFormat="1" ht="14.25" x14ac:dyDescent="0.2">
      <c r="A663" s="171">
        <v>94443004</v>
      </c>
      <c r="B663" s="100" t="s">
        <v>806</v>
      </c>
      <c r="C663" s="170">
        <v>7798035374717</v>
      </c>
      <c r="D663" s="172">
        <f>+'Mi Color'!$M$17</f>
        <v>16928.802611905852</v>
      </c>
    </row>
    <row r="664" spans="1:4" s="93" customFormat="1" ht="14.25" x14ac:dyDescent="0.2">
      <c r="A664" s="171">
        <v>94443101</v>
      </c>
      <c r="B664" s="100" t="s">
        <v>807</v>
      </c>
      <c r="C664" s="170">
        <v>7798035374724</v>
      </c>
      <c r="D664" s="172">
        <f>+'Mi Color'!$M$16</f>
        <v>5370.2273465277549</v>
      </c>
    </row>
    <row r="665" spans="1:4" s="93" customFormat="1" ht="14.25" x14ac:dyDescent="0.2">
      <c r="A665" s="171">
        <v>94443104</v>
      </c>
      <c r="B665" s="100" t="s">
        <v>808</v>
      </c>
      <c r="C665" s="170">
        <v>7798035374731</v>
      </c>
      <c r="D665" s="172">
        <f>+'Mi Color'!$M$17</f>
        <v>16928.802611905852</v>
      </c>
    </row>
    <row r="666" spans="1:4" s="93" customFormat="1" ht="14.25" x14ac:dyDescent="0.2">
      <c r="A666" s="171">
        <v>94443301</v>
      </c>
      <c r="B666" s="100" t="s">
        <v>809</v>
      </c>
      <c r="C666" s="170">
        <v>7798035374762</v>
      </c>
      <c r="D666" s="172">
        <f>+'Mi Color'!$E$16</f>
        <v>4579.8732905991474</v>
      </c>
    </row>
    <row r="667" spans="1:4" s="93" customFormat="1" ht="14.25" x14ac:dyDescent="0.2">
      <c r="A667" s="171">
        <v>94443304</v>
      </c>
      <c r="B667" s="100" t="s">
        <v>810</v>
      </c>
      <c r="C667" s="170">
        <v>7798035374779</v>
      </c>
      <c r="D667" s="172">
        <f>+'Mi Color'!$E$17</f>
        <v>14939.77414578026</v>
      </c>
    </row>
    <row r="668" spans="1:4" s="93" customFormat="1" ht="14.25" x14ac:dyDescent="0.2">
      <c r="A668" s="171">
        <v>94443401</v>
      </c>
      <c r="B668" s="100" t="s">
        <v>811</v>
      </c>
      <c r="C668" s="170">
        <v>7798035374786</v>
      </c>
      <c r="D668" s="172">
        <f>+'Mi Color'!$E$16</f>
        <v>4579.8732905991474</v>
      </c>
    </row>
    <row r="669" spans="1:4" s="93" customFormat="1" ht="14.25" x14ac:dyDescent="0.2">
      <c r="A669" s="171">
        <v>94443404</v>
      </c>
      <c r="B669" s="100" t="s">
        <v>244</v>
      </c>
      <c r="C669" s="170">
        <v>7798035374793</v>
      </c>
      <c r="D669" s="172">
        <f>+'Mi Color'!$E$17</f>
        <v>14939.77414578026</v>
      </c>
    </row>
    <row r="670" spans="1:4" s="93" customFormat="1" ht="14.25" x14ac:dyDescent="0.2">
      <c r="A670" s="171">
        <v>94443501</v>
      </c>
      <c r="B670" s="100" t="s">
        <v>245</v>
      </c>
      <c r="C670" s="170">
        <v>7798035374809</v>
      </c>
      <c r="D670" s="172">
        <f>+'Mi Color'!$E$16</f>
        <v>4579.8732905991474</v>
      </c>
    </row>
    <row r="671" spans="1:4" s="93" customFormat="1" ht="14.25" x14ac:dyDescent="0.2">
      <c r="A671" s="171">
        <v>94443504</v>
      </c>
      <c r="B671" s="100" t="s">
        <v>246</v>
      </c>
      <c r="C671" s="170">
        <v>7798035374816</v>
      </c>
      <c r="D671" s="172">
        <f>+'Mi Color'!$E$17</f>
        <v>14939.77414578026</v>
      </c>
    </row>
    <row r="672" spans="1:4" s="93" customFormat="1" ht="14.25" x14ac:dyDescent="0.2">
      <c r="A672" s="171">
        <v>94443601</v>
      </c>
      <c r="B672" s="100" t="s">
        <v>247</v>
      </c>
      <c r="C672" s="170">
        <v>7798035379569</v>
      </c>
      <c r="D672" s="172">
        <f>+Netcolor!$M$26</f>
        <v>6048.8504999999996</v>
      </c>
    </row>
    <row r="673" spans="1:4" s="93" customFormat="1" ht="14.25" x14ac:dyDescent="0.2">
      <c r="A673" s="171">
        <v>94443604</v>
      </c>
      <c r="B673" s="100" t="s">
        <v>248</v>
      </c>
      <c r="C673" s="170">
        <v>7798035379576</v>
      </c>
      <c r="D673" s="172">
        <f>+Netcolor!$M$27</f>
        <v>19764.729083791197</v>
      </c>
    </row>
    <row r="674" spans="1:4" s="93" customFormat="1" ht="14.25" x14ac:dyDescent="0.2">
      <c r="A674" s="171">
        <v>94443701</v>
      </c>
      <c r="B674" s="100" t="s">
        <v>249</v>
      </c>
      <c r="C674" s="170">
        <v>7798035379583</v>
      </c>
      <c r="D674" s="172">
        <f>+Netcolor!$M$26</f>
        <v>6048.8504999999996</v>
      </c>
    </row>
    <row r="675" spans="1:4" s="93" customFormat="1" ht="14.25" x14ac:dyDescent="0.2">
      <c r="A675" s="171">
        <v>94443704</v>
      </c>
      <c r="B675" s="100" t="s">
        <v>250</v>
      </c>
      <c r="C675" s="170">
        <v>7798035379590</v>
      </c>
      <c r="D675" s="172">
        <f>+Netcolor!$M$27</f>
        <v>19764.729083791197</v>
      </c>
    </row>
    <row r="676" spans="1:4" s="93" customFormat="1" ht="14.25" x14ac:dyDescent="0.2">
      <c r="A676" s="171">
        <v>94443801</v>
      </c>
      <c r="B676" s="100" t="s">
        <v>251</v>
      </c>
      <c r="C676" s="170">
        <v>7798035379606</v>
      </c>
      <c r="D676" s="172">
        <f>+Netcolor!$M$26</f>
        <v>6048.8504999999996</v>
      </c>
    </row>
    <row r="677" spans="1:4" s="93" customFormat="1" ht="14.25" x14ac:dyDescent="0.2">
      <c r="A677" s="171">
        <v>94443804</v>
      </c>
      <c r="B677" s="100" t="s">
        <v>252</v>
      </c>
      <c r="C677" s="170">
        <v>7798035379613</v>
      </c>
      <c r="D677" s="172">
        <f>+Netcolor!$M$27</f>
        <v>19764.729083791197</v>
      </c>
    </row>
    <row r="678" spans="1:4" s="93" customFormat="1" ht="14.25" x14ac:dyDescent="0.2">
      <c r="A678" s="171">
        <v>94443901</v>
      </c>
      <c r="B678" s="100" t="s">
        <v>253</v>
      </c>
      <c r="C678" s="170">
        <v>7798035379620</v>
      </c>
      <c r="D678" s="172">
        <f>+Netcolor!$M$26</f>
        <v>6048.8504999999996</v>
      </c>
    </row>
    <row r="679" spans="1:4" s="93" customFormat="1" ht="14.25" x14ac:dyDescent="0.2">
      <c r="A679" s="171">
        <v>94443904</v>
      </c>
      <c r="B679" s="100" t="s">
        <v>254</v>
      </c>
      <c r="C679" s="170">
        <v>7798035379637</v>
      </c>
      <c r="D679" s="172">
        <f>+Netcolor!$M$27</f>
        <v>19764.729083791197</v>
      </c>
    </row>
    <row r="680" spans="1:4" s="93" customFormat="1" ht="14.25" x14ac:dyDescent="0.2">
      <c r="A680" s="171">
        <v>94444001</v>
      </c>
      <c r="B680" s="100" t="s">
        <v>255</v>
      </c>
      <c r="C680" s="170">
        <v>7798035379644</v>
      </c>
      <c r="D680" s="172">
        <f>+Netcolor!$M$26</f>
        <v>6048.8504999999996</v>
      </c>
    </row>
    <row r="681" spans="1:4" s="93" customFormat="1" ht="14.25" x14ac:dyDescent="0.2">
      <c r="A681" s="171">
        <v>94444004</v>
      </c>
      <c r="B681" s="100" t="s">
        <v>256</v>
      </c>
      <c r="C681" s="170">
        <v>7798035379651</v>
      </c>
      <c r="D681" s="172">
        <f>+Netcolor!$M$27</f>
        <v>19764.729083791197</v>
      </c>
    </row>
    <row r="682" spans="1:4" s="93" customFormat="1" ht="14.25" x14ac:dyDescent="0.2">
      <c r="A682" s="171">
        <v>94444101</v>
      </c>
      <c r="B682" s="100" t="s">
        <v>257</v>
      </c>
      <c r="C682" s="170">
        <v>7798035379668</v>
      </c>
      <c r="D682" s="172">
        <f>+Netcolor!$M$26</f>
        <v>6048.8504999999996</v>
      </c>
    </row>
    <row r="683" spans="1:4" s="93" customFormat="1" ht="14.25" x14ac:dyDescent="0.2">
      <c r="A683" s="171">
        <v>94444104</v>
      </c>
      <c r="B683" s="100" t="s">
        <v>258</v>
      </c>
      <c r="C683" s="170">
        <v>7798035379675</v>
      </c>
      <c r="D683" s="172">
        <f>+Netcolor!$M$27</f>
        <v>19764.729083791197</v>
      </c>
    </row>
    <row r="684" spans="1:4" s="93" customFormat="1" ht="14.25" x14ac:dyDescent="0.2">
      <c r="A684" s="171">
        <v>94444301</v>
      </c>
      <c r="B684" s="100" t="s">
        <v>864</v>
      </c>
      <c r="C684" s="170">
        <v>7798035379811</v>
      </c>
      <c r="D684" s="172">
        <f>+Netcolor!$M$26</f>
        <v>6048.8504999999996</v>
      </c>
    </row>
    <row r="685" spans="1:4" s="93" customFormat="1" ht="14.25" x14ac:dyDescent="0.2">
      <c r="A685" s="171">
        <v>94444304</v>
      </c>
      <c r="B685" s="100" t="s">
        <v>865</v>
      </c>
      <c r="C685" s="170">
        <v>7798035379828</v>
      </c>
      <c r="D685" s="172">
        <f>+Netcolor!$M$27</f>
        <v>19764.729083791197</v>
      </c>
    </row>
    <row r="686" spans="1:4" s="93" customFormat="1" ht="14.25" x14ac:dyDescent="0.2">
      <c r="A686" s="171">
        <v>94445101</v>
      </c>
      <c r="B686" s="100" t="s">
        <v>866</v>
      </c>
      <c r="C686" s="170">
        <v>7798035379798</v>
      </c>
      <c r="D686" s="172">
        <f>+Netcolor!$M$26</f>
        <v>6048.8504999999996</v>
      </c>
    </row>
    <row r="687" spans="1:4" s="93" customFormat="1" ht="14.25" x14ac:dyDescent="0.2">
      <c r="A687" s="171">
        <v>94445104</v>
      </c>
      <c r="B687" s="100" t="s">
        <v>867</v>
      </c>
      <c r="C687" s="170">
        <v>7798035379804</v>
      </c>
      <c r="D687" s="172">
        <f>+Netcolor!$M$27</f>
        <v>19764.729083791197</v>
      </c>
    </row>
    <row r="688" spans="1:4" s="93" customFormat="1" ht="14.25" x14ac:dyDescent="0.2">
      <c r="A688" s="171">
        <v>97700120</v>
      </c>
      <c r="B688" s="100" t="s">
        <v>259</v>
      </c>
      <c r="C688" s="170">
        <v>7798035370993</v>
      </c>
      <c r="D688" s="172">
        <f>+Solplast!E22</f>
        <v>42649.789728579963</v>
      </c>
    </row>
    <row r="689" spans="1:4" s="93" customFormat="1" ht="14.25" x14ac:dyDescent="0.2">
      <c r="A689" s="171">
        <v>97700220</v>
      </c>
      <c r="B689" s="100" t="s">
        <v>260</v>
      </c>
      <c r="C689" s="170">
        <v>7798035371549</v>
      </c>
      <c r="D689" s="172">
        <f>+Solplast!E22</f>
        <v>42649.789728579963</v>
      </c>
    </row>
    <row r="690" spans="1:4" s="93" customFormat="1" ht="14.25" x14ac:dyDescent="0.2">
      <c r="A690" s="171">
        <v>98300006</v>
      </c>
      <c r="B690" s="100" t="s">
        <v>960</v>
      </c>
      <c r="C690" s="170">
        <v>7798035374830</v>
      </c>
      <c r="D690" s="172">
        <f>+Netcolor!E144</f>
        <v>4584.7214358000001</v>
      </c>
    </row>
    <row r="691" spans="1:4" s="93" customFormat="1" ht="15" customHeight="1" x14ac:dyDescent="0.2">
      <c r="A691" s="171">
        <v>98300016</v>
      </c>
      <c r="B691" s="100" t="s">
        <v>961</v>
      </c>
      <c r="C691" s="170">
        <v>7798035374847</v>
      </c>
      <c r="D691" s="172">
        <f>+Netcolor!E145</f>
        <v>10893.609714470997</v>
      </c>
    </row>
    <row r="692" spans="1:4" s="169" customFormat="1" ht="15" customHeight="1" x14ac:dyDescent="0.25">
      <c r="A692" s="171">
        <v>98300032</v>
      </c>
      <c r="B692" s="100" t="s">
        <v>962</v>
      </c>
      <c r="C692" s="170">
        <v>7798035378920</v>
      </c>
      <c r="D692" s="172">
        <f>+Netcolor!E147</f>
        <v>19210.205375295001</v>
      </c>
    </row>
    <row r="693" spans="1:4" s="169" customFormat="1" ht="15" customHeight="1" x14ac:dyDescent="0.25">
      <c r="A693" s="171">
        <v>98860101</v>
      </c>
      <c r="B693" s="100" t="s">
        <v>261</v>
      </c>
      <c r="C693" s="170">
        <v>7798035377787</v>
      </c>
      <c r="D693" s="172">
        <f>+Netcolor!E102</f>
        <v>7237.220447469047</v>
      </c>
    </row>
    <row r="694" spans="1:4" s="169" customFormat="1" ht="15" customHeight="1" x14ac:dyDescent="0.25">
      <c r="A694" s="171">
        <v>98860105</v>
      </c>
      <c r="B694" s="100" t="s">
        <v>262</v>
      </c>
      <c r="C694" s="170">
        <v>7798035377794</v>
      </c>
      <c r="D694" s="172">
        <f>+Netcolor!E103</f>
        <v>21677.198568345684</v>
      </c>
    </row>
    <row r="695" spans="1:4" s="169" customFormat="1" ht="15" customHeight="1" x14ac:dyDescent="0.25">
      <c r="A695" s="171">
        <v>98860110</v>
      </c>
      <c r="B695" s="100" t="s">
        <v>263</v>
      </c>
      <c r="C695" s="170">
        <v>7798035377800</v>
      </c>
      <c r="D695" s="172">
        <f>+Netcolor!E104</f>
        <v>53173.958126048296</v>
      </c>
    </row>
    <row r="696" spans="1:4" s="93" customFormat="1" ht="14.25" x14ac:dyDescent="0.2">
      <c r="A696" s="171">
        <v>98860125</v>
      </c>
      <c r="B696" s="100" t="s">
        <v>264</v>
      </c>
      <c r="C696" s="170">
        <v>7798035377817</v>
      </c>
      <c r="D696" s="172">
        <f>+Netcolor!E105</f>
        <v>105348.98543916897</v>
      </c>
    </row>
    <row r="697" spans="1:4" ht="15" x14ac:dyDescent="0.25">
      <c r="A697" s="171">
        <v>98900101</v>
      </c>
      <c r="B697" s="100" t="s">
        <v>827</v>
      </c>
      <c r="C697" s="170">
        <v>7798035371846</v>
      </c>
      <c r="D697" s="172">
        <f>+Netcolor!E110</f>
        <v>6128.4258312903576</v>
      </c>
    </row>
    <row r="698" spans="1:4" ht="15" x14ac:dyDescent="0.25">
      <c r="A698" s="171">
        <v>98900105</v>
      </c>
      <c r="B698" s="100" t="s">
        <v>828</v>
      </c>
      <c r="C698" s="170">
        <v>7798035371853</v>
      </c>
      <c r="D698" s="172">
        <f>+Netcolor!E111</f>
        <v>19582.187891179019</v>
      </c>
    </row>
    <row r="699" spans="1:4" ht="15" x14ac:dyDescent="0.25">
      <c r="A699" s="171">
        <v>98900110</v>
      </c>
      <c r="B699" s="100" t="s">
        <v>829</v>
      </c>
      <c r="C699" s="170">
        <v>7798035371860</v>
      </c>
      <c r="D699" s="172">
        <f>+Netcolor!E112</f>
        <v>45254.082858884016</v>
      </c>
    </row>
    <row r="700" spans="1:4" ht="15.75" thickBot="1" x14ac:dyDescent="0.3">
      <c r="A700" s="178">
        <v>98900125</v>
      </c>
      <c r="B700" s="179" t="s">
        <v>830</v>
      </c>
      <c r="C700" s="180">
        <v>7798035371877</v>
      </c>
      <c r="D700" s="181">
        <f>+Netcolor!E113</f>
        <v>87777.846388589838</v>
      </c>
    </row>
  </sheetData>
  <sheetProtection algorithmName="SHA-512" hashValue="IeFMG0s/2OCbFlzjcCxI+tmYE93gf4k+5l3Tpy9ChcUinpUURgZdLuP9k4JeP3Vw0mKRqShkGvZU4dGkTMSSSQ==" saltValue="SSODs3X7sp93GZfTr9Esrg==" spinCount="100000" sheet="1" objects="1" scenarios="1"/>
  <sortState xmlns:xlrd2="http://schemas.microsoft.com/office/spreadsheetml/2017/richdata2" ref="A9:D700">
    <sortCondition ref="A9:A700"/>
  </sortState>
  <mergeCells count="1">
    <mergeCell ref="A6:D6"/>
  </mergeCells>
  <pageMargins left="0.7" right="0.7" top="0.75" bottom="0.75" header="0.3" footer="0.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Netcolor</vt:lpstr>
      <vt:lpstr>Mi Color</vt:lpstr>
      <vt:lpstr>Solplast</vt:lpstr>
      <vt:lpstr>Info Adicional</vt:lpstr>
      <vt:lpstr>Presentaciones</vt:lpstr>
      <vt:lpstr>Codificación</vt:lpstr>
      <vt:lpstr>'Info Adicional'!Área_de_impresión</vt:lpstr>
      <vt:lpstr>'Mi Color'!Área_de_impresión</vt:lpstr>
      <vt:lpstr>Netcolor!Área_de_impresión</vt:lpstr>
      <vt:lpstr>Presentaciones!Área_de_impresión</vt:lpstr>
      <vt:lpstr>Solplast!Área_de_impresión</vt:lpstr>
      <vt:lpstr>'Info Adicional'!Print_Area</vt:lpstr>
      <vt:lpstr>'Mi Color'!Print_Area</vt:lpstr>
      <vt:lpstr>Netcolor!Print_Area</vt:lpstr>
      <vt:lpstr>Presentaciones!Print_Area</vt:lpstr>
      <vt:lpstr>Solplast!Print_Area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 Froimovich</dc:creator>
  <cp:lastModifiedBy>Max Froimovich</cp:lastModifiedBy>
  <cp:lastPrinted>2023-11-02T14:00:30Z</cp:lastPrinted>
  <dcterms:created xsi:type="dcterms:W3CDTF">2021-07-26T12:08:32Z</dcterms:created>
  <dcterms:modified xsi:type="dcterms:W3CDTF">2023-11-23T13:24:13Z</dcterms:modified>
</cp:coreProperties>
</file>